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1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13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14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5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7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8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lerede\Desktop\TEMOA-Europe\TEMOA_Europe_Results\"/>
    </mc:Choice>
  </mc:AlternateContent>
  <xr:revisionPtr revIDLastSave="0" documentId="13_ncr:1_{920FFACD-811C-46FC-BAF4-A4751AA23559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consumption'!$A$1:$L$500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42" i="29" l="1"/>
  <c r="V42" i="29"/>
  <c r="U42" i="29"/>
  <c r="T42" i="29"/>
  <c r="S42" i="29"/>
  <c r="R42" i="29"/>
  <c r="N10" i="29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A251" i="38"/>
  <c r="B251" i="38"/>
  <c r="C251" i="38"/>
  <c r="D251" i="38"/>
  <c r="E251" i="38"/>
  <c r="F251" i="38"/>
  <c r="G251" i="38"/>
  <c r="H251" i="38"/>
  <c r="I251" i="38"/>
  <c r="J251" i="38"/>
  <c r="K251" i="38"/>
  <c r="L251" i="38"/>
  <c r="A252" i="38"/>
  <c r="B252" i="38"/>
  <c r="C252" i="38"/>
  <c r="D252" i="38"/>
  <c r="E252" i="38"/>
  <c r="F252" i="38"/>
  <c r="G252" i="38"/>
  <c r="H252" i="38"/>
  <c r="I252" i="38"/>
  <c r="J252" i="38"/>
  <c r="K252" i="38"/>
  <c r="L252" i="38"/>
  <c r="A253" i="38"/>
  <c r="B253" i="38"/>
  <c r="C253" i="38"/>
  <c r="D253" i="38"/>
  <c r="E253" i="38"/>
  <c r="F253" i="38"/>
  <c r="G253" i="38"/>
  <c r="H253" i="38"/>
  <c r="I253" i="38"/>
  <c r="J253" i="38"/>
  <c r="K253" i="38"/>
  <c r="L253" i="38"/>
  <c r="A254" i="38"/>
  <c r="B254" i="38"/>
  <c r="C254" i="38"/>
  <c r="D254" i="38"/>
  <c r="E254" i="38"/>
  <c r="F254" i="38"/>
  <c r="G254" i="38"/>
  <c r="H254" i="38"/>
  <c r="I254" i="38"/>
  <c r="J254" i="38"/>
  <c r="K254" i="38"/>
  <c r="L254" i="38"/>
  <c r="A255" i="38"/>
  <c r="B255" i="38"/>
  <c r="C255" i="38"/>
  <c r="D255" i="38"/>
  <c r="E255" i="38"/>
  <c r="F255" i="38"/>
  <c r="G255" i="38"/>
  <c r="H255" i="38"/>
  <c r="I255" i="38"/>
  <c r="J255" i="38"/>
  <c r="K255" i="38"/>
  <c r="L255" i="38"/>
  <c r="A256" i="38"/>
  <c r="B256" i="38"/>
  <c r="C256" i="38"/>
  <c r="D256" i="38"/>
  <c r="E256" i="38"/>
  <c r="F256" i="38"/>
  <c r="G256" i="38"/>
  <c r="H256" i="38"/>
  <c r="I256" i="38"/>
  <c r="J256" i="38"/>
  <c r="K256" i="38"/>
  <c r="L256" i="38"/>
  <c r="A257" i="38"/>
  <c r="B257" i="38"/>
  <c r="C257" i="38"/>
  <c r="D257" i="38"/>
  <c r="E257" i="38"/>
  <c r="F257" i="38"/>
  <c r="G257" i="38"/>
  <c r="H257" i="38"/>
  <c r="I257" i="38"/>
  <c r="J257" i="38"/>
  <c r="K257" i="38"/>
  <c r="L257" i="38"/>
  <c r="A258" i="38"/>
  <c r="B258" i="38"/>
  <c r="C258" i="38"/>
  <c r="D258" i="38"/>
  <c r="E258" i="38"/>
  <c r="F258" i="38"/>
  <c r="G258" i="38"/>
  <c r="H258" i="38"/>
  <c r="I258" i="38"/>
  <c r="J258" i="38"/>
  <c r="K258" i="38"/>
  <c r="L258" i="38"/>
  <c r="A259" i="38"/>
  <c r="B259" i="38"/>
  <c r="C259" i="38"/>
  <c r="D259" i="38"/>
  <c r="E259" i="38"/>
  <c r="F259" i="38"/>
  <c r="G259" i="38"/>
  <c r="H259" i="38"/>
  <c r="I259" i="38"/>
  <c r="J259" i="38"/>
  <c r="K259" i="38"/>
  <c r="L259" i="38"/>
  <c r="A260" i="38"/>
  <c r="B260" i="38"/>
  <c r="C260" i="38"/>
  <c r="D260" i="38"/>
  <c r="E260" i="38"/>
  <c r="F260" i="38"/>
  <c r="G260" i="38"/>
  <c r="H260" i="38"/>
  <c r="I260" i="38"/>
  <c r="J260" i="38"/>
  <c r="K260" i="38"/>
  <c r="L260" i="38"/>
  <c r="A261" i="38"/>
  <c r="B261" i="38"/>
  <c r="C261" i="38"/>
  <c r="D261" i="38"/>
  <c r="E261" i="38"/>
  <c r="F261" i="38"/>
  <c r="G261" i="38"/>
  <c r="H261" i="38"/>
  <c r="I261" i="38"/>
  <c r="J261" i="38"/>
  <c r="K261" i="38"/>
  <c r="L261" i="38"/>
  <c r="A262" i="38"/>
  <c r="B262" i="38"/>
  <c r="C262" i="38"/>
  <c r="D262" i="38"/>
  <c r="E262" i="38"/>
  <c r="F262" i="38"/>
  <c r="G262" i="38"/>
  <c r="H262" i="38"/>
  <c r="I262" i="38"/>
  <c r="J262" i="38"/>
  <c r="K262" i="38"/>
  <c r="L262" i="38"/>
  <c r="A263" i="38"/>
  <c r="B263" i="38"/>
  <c r="C263" i="38"/>
  <c r="D263" i="38"/>
  <c r="E263" i="38"/>
  <c r="F263" i="38"/>
  <c r="G263" i="38"/>
  <c r="H263" i="38"/>
  <c r="I263" i="38"/>
  <c r="J263" i="38"/>
  <c r="K263" i="38"/>
  <c r="L263" i="38"/>
  <c r="A264" i="38"/>
  <c r="B264" i="38"/>
  <c r="C264" i="38"/>
  <c r="D264" i="38"/>
  <c r="E264" i="38"/>
  <c r="F264" i="38"/>
  <c r="G264" i="38"/>
  <c r="H264" i="38"/>
  <c r="I264" i="38"/>
  <c r="J264" i="38"/>
  <c r="K264" i="38"/>
  <c r="L264" i="38"/>
  <c r="A265" i="38"/>
  <c r="B265" i="38"/>
  <c r="C265" i="38"/>
  <c r="D265" i="38"/>
  <c r="E265" i="38"/>
  <c r="F265" i="38"/>
  <c r="G265" i="38"/>
  <c r="H265" i="38"/>
  <c r="I265" i="38"/>
  <c r="J265" i="38"/>
  <c r="K265" i="38"/>
  <c r="L265" i="38"/>
  <c r="A266" i="38"/>
  <c r="B266" i="38"/>
  <c r="C266" i="38"/>
  <c r="D266" i="38"/>
  <c r="E266" i="38"/>
  <c r="F266" i="38"/>
  <c r="G266" i="38"/>
  <c r="H266" i="38"/>
  <c r="I266" i="38"/>
  <c r="J266" i="38"/>
  <c r="K266" i="38"/>
  <c r="L266" i="38"/>
  <c r="A267" i="38"/>
  <c r="B267" i="38"/>
  <c r="C267" i="38"/>
  <c r="D267" i="38"/>
  <c r="E267" i="38"/>
  <c r="F267" i="38"/>
  <c r="G267" i="38"/>
  <c r="H267" i="38"/>
  <c r="I267" i="38"/>
  <c r="J267" i="38"/>
  <c r="K267" i="38"/>
  <c r="L267" i="38"/>
  <c r="A268" i="38"/>
  <c r="B268" i="38"/>
  <c r="C268" i="38"/>
  <c r="D268" i="38"/>
  <c r="E268" i="38"/>
  <c r="F268" i="38"/>
  <c r="G268" i="38"/>
  <c r="H268" i="38"/>
  <c r="I268" i="38"/>
  <c r="J268" i="38"/>
  <c r="K268" i="38"/>
  <c r="L268" i="38"/>
  <c r="A269" i="38"/>
  <c r="B269" i="38"/>
  <c r="C269" i="38"/>
  <c r="D269" i="38"/>
  <c r="E269" i="38"/>
  <c r="F269" i="38"/>
  <c r="G269" i="38"/>
  <c r="H269" i="38"/>
  <c r="I269" i="38"/>
  <c r="J269" i="38"/>
  <c r="K269" i="38"/>
  <c r="L269" i="38"/>
  <c r="A270" i="38"/>
  <c r="B270" i="38"/>
  <c r="C270" i="38"/>
  <c r="D270" i="38"/>
  <c r="E270" i="38"/>
  <c r="F270" i="38"/>
  <c r="G270" i="38"/>
  <c r="H270" i="38"/>
  <c r="I270" i="38"/>
  <c r="J270" i="38"/>
  <c r="K270" i="38"/>
  <c r="L270" i="38"/>
  <c r="A271" i="38"/>
  <c r="B271" i="38"/>
  <c r="C271" i="38"/>
  <c r="D271" i="38"/>
  <c r="E271" i="38"/>
  <c r="F271" i="38"/>
  <c r="G271" i="38"/>
  <c r="H271" i="38"/>
  <c r="I271" i="38"/>
  <c r="J271" i="38"/>
  <c r="K271" i="38"/>
  <c r="L271" i="38"/>
  <c r="A272" i="38"/>
  <c r="B272" i="38"/>
  <c r="C272" i="38"/>
  <c r="D272" i="38"/>
  <c r="E272" i="38"/>
  <c r="F272" i="38"/>
  <c r="G272" i="38"/>
  <c r="H272" i="38"/>
  <c r="I272" i="38"/>
  <c r="J272" i="38"/>
  <c r="K272" i="38"/>
  <c r="L272" i="38"/>
  <c r="A273" i="38"/>
  <c r="B273" i="38"/>
  <c r="C273" i="38"/>
  <c r="D273" i="38"/>
  <c r="E273" i="38"/>
  <c r="F273" i="38"/>
  <c r="G273" i="38"/>
  <c r="H273" i="38"/>
  <c r="I273" i="38"/>
  <c r="J273" i="38"/>
  <c r="K273" i="38"/>
  <c r="L273" i="38"/>
  <c r="A274" i="38"/>
  <c r="B274" i="38"/>
  <c r="C274" i="38"/>
  <c r="D274" i="38"/>
  <c r="E274" i="38"/>
  <c r="F274" i="38"/>
  <c r="G274" i="38"/>
  <c r="H274" i="38"/>
  <c r="I274" i="38"/>
  <c r="J274" i="38"/>
  <c r="K274" i="38"/>
  <c r="L274" i="38"/>
  <c r="A275" i="38"/>
  <c r="B275" i="38"/>
  <c r="C275" i="38"/>
  <c r="D275" i="38"/>
  <c r="E275" i="38"/>
  <c r="F275" i="38"/>
  <c r="G275" i="38"/>
  <c r="H275" i="38"/>
  <c r="I275" i="38"/>
  <c r="J275" i="38"/>
  <c r="K275" i="38"/>
  <c r="L275" i="38"/>
  <c r="A276" i="38"/>
  <c r="B276" i="38"/>
  <c r="C276" i="38"/>
  <c r="D276" i="38"/>
  <c r="E276" i="38"/>
  <c r="F276" i="38"/>
  <c r="G276" i="38"/>
  <c r="H276" i="38"/>
  <c r="I276" i="38"/>
  <c r="J276" i="38"/>
  <c r="K276" i="38"/>
  <c r="L276" i="38"/>
  <c r="A277" i="38"/>
  <c r="B277" i="38"/>
  <c r="C277" i="38"/>
  <c r="D277" i="38"/>
  <c r="E277" i="38"/>
  <c r="F277" i="38"/>
  <c r="G277" i="38"/>
  <c r="H277" i="38"/>
  <c r="I277" i="38"/>
  <c r="J277" i="38"/>
  <c r="K277" i="38"/>
  <c r="L277" i="38"/>
  <c r="A278" i="38"/>
  <c r="B278" i="38"/>
  <c r="C278" i="38"/>
  <c r="D278" i="38"/>
  <c r="E278" i="38"/>
  <c r="F278" i="38"/>
  <c r="G278" i="38"/>
  <c r="H278" i="38"/>
  <c r="I278" i="38"/>
  <c r="J278" i="38"/>
  <c r="K278" i="38"/>
  <c r="L278" i="38"/>
  <c r="A279" i="38"/>
  <c r="B279" i="38"/>
  <c r="C279" i="38"/>
  <c r="D279" i="38"/>
  <c r="E279" i="38"/>
  <c r="F279" i="38"/>
  <c r="G279" i="38"/>
  <c r="H279" i="38"/>
  <c r="I279" i="38"/>
  <c r="J279" i="38"/>
  <c r="K279" i="38"/>
  <c r="L279" i="38"/>
  <c r="A280" i="38"/>
  <c r="B280" i="38"/>
  <c r="C280" i="38"/>
  <c r="D280" i="38"/>
  <c r="E280" i="38"/>
  <c r="F280" i="38"/>
  <c r="G280" i="38"/>
  <c r="H280" i="38"/>
  <c r="I280" i="38"/>
  <c r="J280" i="38"/>
  <c r="K280" i="38"/>
  <c r="L280" i="38"/>
  <c r="A281" i="38"/>
  <c r="B281" i="38"/>
  <c r="C281" i="38"/>
  <c r="D281" i="38"/>
  <c r="E281" i="38"/>
  <c r="F281" i="38"/>
  <c r="G281" i="38"/>
  <c r="H281" i="38"/>
  <c r="I281" i="38"/>
  <c r="J281" i="38"/>
  <c r="K281" i="38"/>
  <c r="L281" i="38"/>
  <c r="A282" i="38"/>
  <c r="B282" i="38"/>
  <c r="C282" i="38"/>
  <c r="D282" i="38"/>
  <c r="E282" i="38"/>
  <c r="F282" i="38"/>
  <c r="G282" i="38"/>
  <c r="H282" i="38"/>
  <c r="I282" i="38"/>
  <c r="J282" i="38"/>
  <c r="K282" i="38"/>
  <c r="L282" i="38"/>
  <c r="A283" i="38"/>
  <c r="B283" i="38"/>
  <c r="C283" i="38"/>
  <c r="D283" i="38"/>
  <c r="E283" i="38"/>
  <c r="F283" i="38"/>
  <c r="G283" i="38"/>
  <c r="H283" i="38"/>
  <c r="I283" i="38"/>
  <c r="J283" i="38"/>
  <c r="K283" i="38"/>
  <c r="L283" i="38"/>
  <c r="A284" i="38"/>
  <c r="B284" i="38"/>
  <c r="C284" i="38"/>
  <c r="D284" i="38"/>
  <c r="E284" i="38"/>
  <c r="F284" i="38"/>
  <c r="G284" i="38"/>
  <c r="H284" i="38"/>
  <c r="I284" i="38"/>
  <c r="J284" i="38"/>
  <c r="K284" i="38"/>
  <c r="L284" i="38"/>
  <c r="A285" i="38"/>
  <c r="B285" i="38"/>
  <c r="C285" i="38"/>
  <c r="D285" i="38"/>
  <c r="E285" i="38"/>
  <c r="F285" i="38"/>
  <c r="G285" i="38"/>
  <c r="H285" i="38"/>
  <c r="I285" i="38"/>
  <c r="J285" i="38"/>
  <c r="K285" i="38"/>
  <c r="L285" i="38"/>
  <c r="A286" i="38"/>
  <c r="B286" i="38"/>
  <c r="C286" i="38"/>
  <c r="D286" i="38"/>
  <c r="E286" i="38"/>
  <c r="F286" i="38"/>
  <c r="G286" i="38"/>
  <c r="H286" i="38"/>
  <c r="I286" i="38"/>
  <c r="J286" i="38"/>
  <c r="K286" i="38"/>
  <c r="L286" i="38"/>
  <c r="A287" i="38"/>
  <c r="B287" i="38"/>
  <c r="C287" i="38"/>
  <c r="D287" i="38"/>
  <c r="E287" i="38"/>
  <c r="F287" i="38"/>
  <c r="G287" i="38"/>
  <c r="H287" i="38"/>
  <c r="I287" i="38"/>
  <c r="J287" i="38"/>
  <c r="K287" i="38"/>
  <c r="L287" i="38"/>
  <c r="A288" i="38"/>
  <c r="B288" i="38"/>
  <c r="C288" i="38"/>
  <c r="D288" i="38"/>
  <c r="E288" i="38"/>
  <c r="F288" i="38"/>
  <c r="G288" i="38"/>
  <c r="H288" i="38"/>
  <c r="I288" i="38"/>
  <c r="J288" i="38"/>
  <c r="K288" i="38"/>
  <c r="L288" i="38"/>
  <c r="A289" i="38"/>
  <c r="B289" i="38"/>
  <c r="C289" i="38"/>
  <c r="D289" i="38"/>
  <c r="E289" i="38"/>
  <c r="F289" i="38"/>
  <c r="G289" i="38"/>
  <c r="H289" i="38"/>
  <c r="I289" i="38"/>
  <c r="J289" i="38"/>
  <c r="K289" i="38"/>
  <c r="L289" i="38"/>
  <c r="A290" i="38"/>
  <c r="B290" i="38"/>
  <c r="C290" i="38"/>
  <c r="D290" i="38"/>
  <c r="E290" i="38"/>
  <c r="F290" i="38"/>
  <c r="G290" i="38"/>
  <c r="H290" i="38"/>
  <c r="I290" i="38"/>
  <c r="J290" i="38"/>
  <c r="K290" i="38"/>
  <c r="L290" i="38"/>
  <c r="A291" i="38"/>
  <c r="B291" i="38"/>
  <c r="C291" i="38"/>
  <c r="D291" i="38"/>
  <c r="E291" i="38"/>
  <c r="F291" i="38"/>
  <c r="G291" i="38"/>
  <c r="H291" i="38"/>
  <c r="I291" i="38"/>
  <c r="J291" i="38"/>
  <c r="K291" i="38"/>
  <c r="L291" i="38"/>
  <c r="A292" i="38"/>
  <c r="B292" i="38"/>
  <c r="C292" i="38"/>
  <c r="D292" i="38"/>
  <c r="E292" i="38"/>
  <c r="F292" i="38"/>
  <c r="G292" i="38"/>
  <c r="H292" i="38"/>
  <c r="I292" i="38"/>
  <c r="J292" i="38"/>
  <c r="K292" i="38"/>
  <c r="L292" i="38"/>
  <c r="A293" i="38"/>
  <c r="B293" i="38"/>
  <c r="C293" i="38"/>
  <c r="D293" i="38"/>
  <c r="E293" i="38"/>
  <c r="F293" i="38"/>
  <c r="G293" i="38"/>
  <c r="H293" i="38"/>
  <c r="I293" i="38"/>
  <c r="J293" i="38"/>
  <c r="K293" i="38"/>
  <c r="L293" i="38"/>
  <c r="A294" i="38"/>
  <c r="B294" i="38"/>
  <c r="C294" i="38"/>
  <c r="D294" i="38"/>
  <c r="E294" i="38"/>
  <c r="F294" i="38"/>
  <c r="G294" i="38"/>
  <c r="H294" i="38"/>
  <c r="I294" i="38"/>
  <c r="J294" i="38"/>
  <c r="K294" i="38"/>
  <c r="L294" i="38"/>
  <c r="A295" i="38"/>
  <c r="B295" i="38"/>
  <c r="C295" i="38"/>
  <c r="D295" i="38"/>
  <c r="E295" i="38"/>
  <c r="F295" i="38"/>
  <c r="G295" i="38"/>
  <c r="H295" i="38"/>
  <c r="I295" i="38"/>
  <c r="J295" i="38"/>
  <c r="K295" i="38"/>
  <c r="L295" i="38"/>
  <c r="A296" i="38"/>
  <c r="B296" i="38"/>
  <c r="C296" i="38"/>
  <c r="D296" i="38"/>
  <c r="E296" i="38"/>
  <c r="F296" i="38"/>
  <c r="G296" i="38"/>
  <c r="H296" i="38"/>
  <c r="I296" i="38"/>
  <c r="J296" i="38"/>
  <c r="K296" i="38"/>
  <c r="L296" i="38"/>
  <c r="A297" i="38"/>
  <c r="B297" i="38"/>
  <c r="C297" i="38"/>
  <c r="D297" i="38"/>
  <c r="E297" i="38"/>
  <c r="F297" i="38"/>
  <c r="G297" i="38"/>
  <c r="H297" i="38"/>
  <c r="I297" i="38"/>
  <c r="J297" i="38"/>
  <c r="K297" i="38"/>
  <c r="L297" i="38"/>
  <c r="A298" i="38"/>
  <c r="B298" i="38"/>
  <c r="C298" i="38"/>
  <c r="D298" i="38"/>
  <c r="E298" i="38"/>
  <c r="F298" i="38"/>
  <c r="G298" i="38"/>
  <c r="H298" i="38"/>
  <c r="I298" i="38"/>
  <c r="J298" i="38"/>
  <c r="K298" i="38"/>
  <c r="L298" i="38"/>
  <c r="A299" i="38"/>
  <c r="B299" i="38"/>
  <c r="C299" i="38"/>
  <c r="D299" i="38"/>
  <c r="E299" i="38"/>
  <c r="F299" i="38"/>
  <c r="G299" i="38"/>
  <c r="H299" i="38"/>
  <c r="I299" i="38"/>
  <c r="J299" i="38"/>
  <c r="K299" i="38"/>
  <c r="L299" i="38"/>
  <c r="A300" i="38"/>
  <c r="B300" i="38"/>
  <c r="C300" i="38"/>
  <c r="D300" i="38"/>
  <c r="E300" i="38"/>
  <c r="F300" i="38"/>
  <c r="G300" i="38"/>
  <c r="H300" i="38"/>
  <c r="I300" i="38"/>
  <c r="J300" i="38"/>
  <c r="K300" i="38"/>
  <c r="L300" i="38"/>
  <c r="A301" i="38"/>
  <c r="B301" i="38"/>
  <c r="C301" i="38"/>
  <c r="D301" i="38"/>
  <c r="E301" i="38"/>
  <c r="F301" i="38"/>
  <c r="G301" i="38"/>
  <c r="H301" i="38"/>
  <c r="I301" i="38"/>
  <c r="J301" i="38"/>
  <c r="K301" i="38"/>
  <c r="L301" i="38"/>
  <c r="A302" i="38"/>
  <c r="B302" i="38"/>
  <c r="C302" i="38"/>
  <c r="D302" i="38"/>
  <c r="E302" i="38"/>
  <c r="F302" i="38"/>
  <c r="G302" i="38"/>
  <c r="H302" i="38"/>
  <c r="I302" i="38"/>
  <c r="J302" i="38"/>
  <c r="K302" i="38"/>
  <c r="L302" i="38"/>
  <c r="A303" i="38"/>
  <c r="B303" i="38"/>
  <c r="C303" i="38"/>
  <c r="D303" i="38"/>
  <c r="E303" i="38"/>
  <c r="F303" i="38"/>
  <c r="G303" i="38"/>
  <c r="H303" i="38"/>
  <c r="I303" i="38"/>
  <c r="J303" i="38"/>
  <c r="K303" i="38"/>
  <c r="L303" i="38"/>
  <c r="A304" i="38"/>
  <c r="B304" i="38"/>
  <c r="C304" i="38"/>
  <c r="D304" i="38"/>
  <c r="E304" i="38"/>
  <c r="F304" i="38"/>
  <c r="G304" i="38"/>
  <c r="H304" i="38"/>
  <c r="I304" i="38"/>
  <c r="J304" i="38"/>
  <c r="K304" i="38"/>
  <c r="L304" i="38"/>
  <c r="A305" i="38"/>
  <c r="B305" i="38"/>
  <c r="C305" i="38"/>
  <c r="D305" i="38"/>
  <c r="E305" i="38"/>
  <c r="F305" i="38"/>
  <c r="G305" i="38"/>
  <c r="H305" i="38"/>
  <c r="I305" i="38"/>
  <c r="J305" i="38"/>
  <c r="K305" i="38"/>
  <c r="L305" i="38"/>
  <c r="A306" i="38"/>
  <c r="B306" i="38"/>
  <c r="C306" i="38"/>
  <c r="D306" i="38"/>
  <c r="E306" i="38"/>
  <c r="F306" i="38"/>
  <c r="G306" i="38"/>
  <c r="H306" i="38"/>
  <c r="I306" i="38"/>
  <c r="J306" i="38"/>
  <c r="K306" i="38"/>
  <c r="L306" i="38"/>
  <c r="A307" i="38"/>
  <c r="B307" i="38"/>
  <c r="C307" i="38"/>
  <c r="D307" i="38"/>
  <c r="E307" i="38"/>
  <c r="F307" i="38"/>
  <c r="G307" i="38"/>
  <c r="H307" i="38"/>
  <c r="I307" i="38"/>
  <c r="J307" i="38"/>
  <c r="K307" i="38"/>
  <c r="L307" i="38"/>
  <c r="A308" i="38"/>
  <c r="B308" i="38"/>
  <c r="C308" i="38"/>
  <c r="D308" i="38"/>
  <c r="E308" i="38"/>
  <c r="F308" i="38"/>
  <c r="G308" i="38"/>
  <c r="H308" i="38"/>
  <c r="I308" i="38"/>
  <c r="J308" i="38"/>
  <c r="K308" i="38"/>
  <c r="L308" i="38"/>
  <c r="A309" i="38"/>
  <c r="B309" i="38"/>
  <c r="C309" i="38"/>
  <c r="D309" i="38"/>
  <c r="E309" i="38"/>
  <c r="F309" i="38"/>
  <c r="G309" i="38"/>
  <c r="H309" i="38"/>
  <c r="I309" i="38"/>
  <c r="J309" i="38"/>
  <c r="K309" i="38"/>
  <c r="L309" i="38"/>
  <c r="A310" i="38"/>
  <c r="B310" i="38"/>
  <c r="C310" i="38"/>
  <c r="D310" i="38"/>
  <c r="E310" i="38"/>
  <c r="F310" i="38"/>
  <c r="G310" i="38"/>
  <c r="H310" i="38"/>
  <c r="I310" i="38"/>
  <c r="J310" i="38"/>
  <c r="K310" i="38"/>
  <c r="L310" i="38"/>
  <c r="A311" i="38"/>
  <c r="B311" i="38"/>
  <c r="C311" i="38"/>
  <c r="D311" i="38"/>
  <c r="E311" i="38"/>
  <c r="F311" i="38"/>
  <c r="G311" i="38"/>
  <c r="H311" i="38"/>
  <c r="I311" i="38"/>
  <c r="J311" i="38"/>
  <c r="K311" i="38"/>
  <c r="L311" i="38"/>
  <c r="A312" i="38"/>
  <c r="B312" i="38"/>
  <c r="C312" i="38"/>
  <c r="D312" i="38"/>
  <c r="E312" i="38"/>
  <c r="F312" i="38"/>
  <c r="G312" i="38"/>
  <c r="H312" i="38"/>
  <c r="I312" i="38"/>
  <c r="J312" i="38"/>
  <c r="K312" i="38"/>
  <c r="L312" i="38"/>
  <c r="A313" i="38"/>
  <c r="B313" i="38"/>
  <c r="C313" i="38"/>
  <c r="D313" i="38"/>
  <c r="E313" i="38"/>
  <c r="F313" i="38"/>
  <c r="G313" i="38"/>
  <c r="H313" i="38"/>
  <c r="I313" i="38"/>
  <c r="J313" i="38"/>
  <c r="K313" i="38"/>
  <c r="L313" i="38"/>
  <c r="A314" i="38"/>
  <c r="B314" i="38"/>
  <c r="C314" i="38"/>
  <c r="D314" i="38"/>
  <c r="E314" i="38"/>
  <c r="F314" i="38"/>
  <c r="G314" i="38"/>
  <c r="H314" i="38"/>
  <c r="I314" i="38"/>
  <c r="J314" i="38"/>
  <c r="K314" i="38"/>
  <c r="L314" i="38"/>
  <c r="A315" i="38"/>
  <c r="B315" i="38"/>
  <c r="C315" i="38"/>
  <c r="D315" i="38"/>
  <c r="E315" i="38"/>
  <c r="F315" i="38"/>
  <c r="G315" i="38"/>
  <c r="H315" i="38"/>
  <c r="I315" i="38"/>
  <c r="J315" i="38"/>
  <c r="K315" i="38"/>
  <c r="L315" i="38"/>
  <c r="A316" i="38"/>
  <c r="B316" i="38"/>
  <c r="C316" i="38"/>
  <c r="D316" i="38"/>
  <c r="E316" i="38"/>
  <c r="F316" i="38"/>
  <c r="G316" i="38"/>
  <c r="H316" i="38"/>
  <c r="I316" i="38"/>
  <c r="J316" i="38"/>
  <c r="K316" i="38"/>
  <c r="L316" i="38"/>
  <c r="A317" i="38"/>
  <c r="B317" i="38"/>
  <c r="C317" i="38"/>
  <c r="D317" i="38"/>
  <c r="E317" i="38"/>
  <c r="F317" i="38"/>
  <c r="G317" i="38"/>
  <c r="H317" i="38"/>
  <c r="I317" i="38"/>
  <c r="J317" i="38"/>
  <c r="K317" i="38"/>
  <c r="L317" i="38"/>
  <c r="A318" i="38"/>
  <c r="B318" i="38"/>
  <c r="C318" i="38"/>
  <c r="D318" i="38"/>
  <c r="E318" i="38"/>
  <c r="F318" i="38"/>
  <c r="G318" i="38"/>
  <c r="H318" i="38"/>
  <c r="I318" i="38"/>
  <c r="J318" i="38"/>
  <c r="K318" i="38"/>
  <c r="L318" i="38"/>
  <c r="A319" i="38"/>
  <c r="B319" i="38"/>
  <c r="C319" i="38"/>
  <c r="D319" i="38"/>
  <c r="E319" i="38"/>
  <c r="F319" i="38"/>
  <c r="G319" i="38"/>
  <c r="H319" i="38"/>
  <c r="I319" i="38"/>
  <c r="J319" i="38"/>
  <c r="K319" i="38"/>
  <c r="L319" i="38"/>
  <c r="A320" i="38"/>
  <c r="B320" i="38"/>
  <c r="C320" i="38"/>
  <c r="D320" i="38"/>
  <c r="E320" i="38"/>
  <c r="F320" i="38"/>
  <c r="G320" i="38"/>
  <c r="H320" i="38"/>
  <c r="I320" i="38"/>
  <c r="J320" i="38"/>
  <c r="K320" i="38"/>
  <c r="L320" i="38"/>
  <c r="A321" i="38"/>
  <c r="B321" i="38"/>
  <c r="C321" i="38"/>
  <c r="D321" i="38"/>
  <c r="E321" i="38"/>
  <c r="F321" i="38"/>
  <c r="G321" i="38"/>
  <c r="H321" i="38"/>
  <c r="I321" i="38"/>
  <c r="J321" i="38"/>
  <c r="K321" i="38"/>
  <c r="L321" i="38"/>
  <c r="A322" i="38"/>
  <c r="B322" i="38"/>
  <c r="C322" i="38"/>
  <c r="D322" i="38"/>
  <c r="E322" i="38"/>
  <c r="F322" i="38"/>
  <c r="G322" i="38"/>
  <c r="H322" i="38"/>
  <c r="I322" i="38"/>
  <c r="J322" i="38"/>
  <c r="K322" i="38"/>
  <c r="L322" i="38"/>
  <c r="A323" i="38"/>
  <c r="B323" i="38"/>
  <c r="C323" i="38"/>
  <c r="D323" i="38"/>
  <c r="E323" i="38"/>
  <c r="F323" i="38"/>
  <c r="G323" i="38"/>
  <c r="H323" i="38"/>
  <c r="I323" i="38"/>
  <c r="J323" i="38"/>
  <c r="K323" i="38"/>
  <c r="L323" i="38"/>
  <c r="A324" i="38"/>
  <c r="B324" i="38"/>
  <c r="C324" i="38"/>
  <c r="D324" i="38"/>
  <c r="E324" i="38"/>
  <c r="F324" i="38"/>
  <c r="G324" i="38"/>
  <c r="H324" i="38"/>
  <c r="I324" i="38"/>
  <c r="J324" i="38"/>
  <c r="K324" i="38"/>
  <c r="L324" i="38"/>
  <c r="A325" i="38"/>
  <c r="B325" i="38"/>
  <c r="C325" i="38"/>
  <c r="D325" i="38"/>
  <c r="E325" i="38"/>
  <c r="F325" i="38"/>
  <c r="G325" i="38"/>
  <c r="H325" i="38"/>
  <c r="I325" i="38"/>
  <c r="J325" i="38"/>
  <c r="K325" i="38"/>
  <c r="L325" i="38"/>
  <c r="A326" i="38"/>
  <c r="B326" i="38"/>
  <c r="C326" i="38"/>
  <c r="D326" i="38"/>
  <c r="E326" i="38"/>
  <c r="F326" i="38"/>
  <c r="G326" i="38"/>
  <c r="H326" i="38"/>
  <c r="I326" i="38"/>
  <c r="J326" i="38"/>
  <c r="K326" i="38"/>
  <c r="L326" i="38"/>
  <c r="A327" i="38"/>
  <c r="B327" i="38"/>
  <c r="C327" i="38"/>
  <c r="D327" i="38"/>
  <c r="E327" i="38"/>
  <c r="F327" i="38"/>
  <c r="G327" i="38"/>
  <c r="H327" i="38"/>
  <c r="I327" i="38"/>
  <c r="J327" i="38"/>
  <c r="K327" i="38"/>
  <c r="L327" i="38"/>
  <c r="A328" i="38"/>
  <c r="B328" i="38"/>
  <c r="C328" i="38"/>
  <c r="D328" i="38"/>
  <c r="E328" i="38"/>
  <c r="F328" i="38"/>
  <c r="G328" i="38"/>
  <c r="H328" i="38"/>
  <c r="I328" i="38"/>
  <c r="J328" i="38"/>
  <c r="K328" i="38"/>
  <c r="L328" i="38"/>
  <c r="A329" i="38"/>
  <c r="B329" i="38"/>
  <c r="C329" i="38"/>
  <c r="D329" i="38"/>
  <c r="E329" i="38"/>
  <c r="F329" i="38"/>
  <c r="G329" i="38"/>
  <c r="H329" i="38"/>
  <c r="I329" i="38"/>
  <c r="J329" i="38"/>
  <c r="K329" i="38"/>
  <c r="L329" i="38"/>
  <c r="A330" i="38"/>
  <c r="B330" i="38"/>
  <c r="C330" i="38"/>
  <c r="D330" i="38"/>
  <c r="E330" i="38"/>
  <c r="F330" i="38"/>
  <c r="G330" i="38"/>
  <c r="H330" i="38"/>
  <c r="I330" i="38"/>
  <c r="J330" i="38"/>
  <c r="K330" i="38"/>
  <c r="L330" i="38"/>
  <c r="A331" i="38"/>
  <c r="B331" i="38"/>
  <c r="C331" i="38"/>
  <c r="D331" i="38"/>
  <c r="E331" i="38"/>
  <c r="F331" i="38"/>
  <c r="G331" i="38"/>
  <c r="H331" i="38"/>
  <c r="I331" i="38"/>
  <c r="J331" i="38"/>
  <c r="K331" i="38"/>
  <c r="L331" i="38"/>
  <c r="A332" i="38"/>
  <c r="B332" i="38"/>
  <c r="C332" i="38"/>
  <c r="D332" i="38"/>
  <c r="E332" i="38"/>
  <c r="F332" i="38"/>
  <c r="G332" i="38"/>
  <c r="H332" i="38"/>
  <c r="I332" i="38"/>
  <c r="J332" i="38"/>
  <c r="K332" i="38"/>
  <c r="L332" i="38"/>
  <c r="A333" i="38"/>
  <c r="B333" i="38"/>
  <c r="C333" i="38"/>
  <c r="D333" i="38"/>
  <c r="E333" i="38"/>
  <c r="F333" i="38"/>
  <c r="G333" i="38"/>
  <c r="H333" i="38"/>
  <c r="I333" i="38"/>
  <c r="J333" i="38"/>
  <c r="K333" i="38"/>
  <c r="L333" i="38"/>
  <c r="A334" i="38"/>
  <c r="B334" i="38"/>
  <c r="C334" i="38"/>
  <c r="D334" i="38"/>
  <c r="E334" i="38"/>
  <c r="F334" i="38"/>
  <c r="G334" i="38"/>
  <c r="H334" i="38"/>
  <c r="I334" i="38"/>
  <c r="J334" i="38"/>
  <c r="K334" i="38"/>
  <c r="L334" i="38"/>
  <c r="A335" i="38"/>
  <c r="B335" i="38"/>
  <c r="C335" i="38"/>
  <c r="D335" i="38"/>
  <c r="E335" i="38"/>
  <c r="F335" i="38"/>
  <c r="G335" i="38"/>
  <c r="H335" i="38"/>
  <c r="I335" i="38"/>
  <c r="J335" i="38"/>
  <c r="K335" i="38"/>
  <c r="L335" i="38"/>
  <c r="A336" i="38"/>
  <c r="B336" i="38"/>
  <c r="C336" i="38"/>
  <c r="D336" i="38"/>
  <c r="E336" i="38"/>
  <c r="F336" i="38"/>
  <c r="G336" i="38"/>
  <c r="H336" i="38"/>
  <c r="I336" i="38"/>
  <c r="J336" i="38"/>
  <c r="K336" i="38"/>
  <c r="L336" i="38"/>
  <c r="A337" i="38"/>
  <c r="B337" i="38"/>
  <c r="C337" i="38"/>
  <c r="D337" i="38"/>
  <c r="E337" i="38"/>
  <c r="F337" i="38"/>
  <c r="G337" i="38"/>
  <c r="H337" i="38"/>
  <c r="I337" i="38"/>
  <c r="J337" i="38"/>
  <c r="K337" i="38"/>
  <c r="L337" i="38"/>
  <c r="A338" i="38"/>
  <c r="B338" i="38"/>
  <c r="C338" i="38"/>
  <c r="D338" i="38"/>
  <c r="E338" i="38"/>
  <c r="F338" i="38"/>
  <c r="G338" i="38"/>
  <c r="H338" i="38"/>
  <c r="I338" i="38"/>
  <c r="J338" i="38"/>
  <c r="K338" i="38"/>
  <c r="L338" i="38"/>
  <c r="A339" i="38"/>
  <c r="B339" i="38"/>
  <c r="C339" i="38"/>
  <c r="D339" i="38"/>
  <c r="E339" i="38"/>
  <c r="F339" i="38"/>
  <c r="G339" i="38"/>
  <c r="H339" i="38"/>
  <c r="I339" i="38"/>
  <c r="J339" i="38"/>
  <c r="K339" i="38"/>
  <c r="L339" i="38"/>
  <c r="A340" i="38"/>
  <c r="B340" i="38"/>
  <c r="C340" i="38"/>
  <c r="D340" i="38"/>
  <c r="E340" i="38"/>
  <c r="F340" i="38"/>
  <c r="G340" i="38"/>
  <c r="H340" i="38"/>
  <c r="I340" i="38"/>
  <c r="J340" i="38"/>
  <c r="K340" i="38"/>
  <c r="L340" i="38"/>
  <c r="A341" i="38"/>
  <c r="B341" i="38"/>
  <c r="C341" i="38"/>
  <c r="D341" i="38"/>
  <c r="E341" i="38"/>
  <c r="F341" i="38"/>
  <c r="G341" i="38"/>
  <c r="H341" i="38"/>
  <c r="I341" i="38"/>
  <c r="J341" i="38"/>
  <c r="K341" i="38"/>
  <c r="L341" i="38"/>
  <c r="A342" i="38"/>
  <c r="B342" i="38"/>
  <c r="C342" i="38"/>
  <c r="D342" i="38"/>
  <c r="E342" i="38"/>
  <c r="F342" i="38"/>
  <c r="G342" i="38"/>
  <c r="H342" i="38"/>
  <c r="I342" i="38"/>
  <c r="J342" i="38"/>
  <c r="K342" i="38"/>
  <c r="L342" i="38"/>
  <c r="A343" i="38"/>
  <c r="B343" i="38"/>
  <c r="C343" i="38"/>
  <c r="D343" i="38"/>
  <c r="E343" i="38"/>
  <c r="F343" i="38"/>
  <c r="G343" i="38"/>
  <c r="H343" i="38"/>
  <c r="I343" i="38"/>
  <c r="J343" i="38"/>
  <c r="K343" i="38"/>
  <c r="L343" i="38"/>
  <c r="A344" i="38"/>
  <c r="B344" i="38"/>
  <c r="C344" i="38"/>
  <c r="D344" i="38"/>
  <c r="E344" i="38"/>
  <c r="F344" i="38"/>
  <c r="G344" i="38"/>
  <c r="H344" i="38"/>
  <c r="I344" i="38"/>
  <c r="J344" i="38"/>
  <c r="K344" i="38"/>
  <c r="L344" i="38"/>
  <c r="A345" i="38"/>
  <c r="B345" i="38"/>
  <c r="C345" i="38"/>
  <c r="D345" i="38"/>
  <c r="E345" i="38"/>
  <c r="F345" i="38"/>
  <c r="G345" i="38"/>
  <c r="H345" i="38"/>
  <c r="I345" i="38"/>
  <c r="J345" i="38"/>
  <c r="K345" i="38"/>
  <c r="L345" i="38"/>
  <c r="A346" i="38"/>
  <c r="B346" i="38"/>
  <c r="C346" i="38"/>
  <c r="D346" i="38"/>
  <c r="E346" i="38"/>
  <c r="F346" i="38"/>
  <c r="G346" i="38"/>
  <c r="H346" i="38"/>
  <c r="I346" i="38"/>
  <c r="J346" i="38"/>
  <c r="K346" i="38"/>
  <c r="L346" i="38"/>
  <c r="A347" i="38"/>
  <c r="B347" i="38"/>
  <c r="C347" i="38"/>
  <c r="D347" i="38"/>
  <c r="E347" i="38"/>
  <c r="F347" i="38"/>
  <c r="G347" i="38"/>
  <c r="H347" i="38"/>
  <c r="I347" i="38"/>
  <c r="J347" i="38"/>
  <c r="K347" i="38"/>
  <c r="L347" i="38"/>
  <c r="A348" i="38"/>
  <c r="B348" i="38"/>
  <c r="C348" i="38"/>
  <c r="D348" i="38"/>
  <c r="E348" i="38"/>
  <c r="F348" i="38"/>
  <c r="G348" i="38"/>
  <c r="H348" i="38"/>
  <c r="I348" i="38"/>
  <c r="J348" i="38"/>
  <c r="K348" i="38"/>
  <c r="L348" i="38"/>
  <c r="A349" i="38"/>
  <c r="B349" i="38"/>
  <c r="C349" i="38"/>
  <c r="D349" i="38"/>
  <c r="E349" i="38"/>
  <c r="F349" i="38"/>
  <c r="G349" i="38"/>
  <c r="H349" i="38"/>
  <c r="I349" i="38"/>
  <c r="J349" i="38"/>
  <c r="K349" i="38"/>
  <c r="L349" i="38"/>
  <c r="A350" i="38"/>
  <c r="B350" i="38"/>
  <c r="C350" i="38"/>
  <c r="D350" i="38"/>
  <c r="E350" i="38"/>
  <c r="F350" i="38"/>
  <c r="G350" i="38"/>
  <c r="H350" i="38"/>
  <c r="I350" i="38"/>
  <c r="J350" i="38"/>
  <c r="K350" i="38"/>
  <c r="L350" i="38"/>
  <c r="A351" i="38"/>
  <c r="B351" i="38"/>
  <c r="C351" i="38"/>
  <c r="D351" i="38"/>
  <c r="E351" i="38"/>
  <c r="F351" i="38"/>
  <c r="G351" i="38"/>
  <c r="H351" i="38"/>
  <c r="I351" i="38"/>
  <c r="J351" i="38"/>
  <c r="K351" i="38"/>
  <c r="L351" i="38"/>
  <c r="A352" i="38"/>
  <c r="B352" i="38"/>
  <c r="C352" i="38"/>
  <c r="D352" i="38"/>
  <c r="E352" i="38"/>
  <c r="F352" i="38"/>
  <c r="G352" i="38"/>
  <c r="H352" i="38"/>
  <c r="I352" i="38"/>
  <c r="J352" i="38"/>
  <c r="K352" i="38"/>
  <c r="L352" i="38"/>
  <c r="A353" i="38"/>
  <c r="B353" i="38"/>
  <c r="C353" i="38"/>
  <c r="D353" i="38"/>
  <c r="E353" i="38"/>
  <c r="F353" i="38"/>
  <c r="G353" i="38"/>
  <c r="H353" i="38"/>
  <c r="I353" i="38"/>
  <c r="J353" i="38"/>
  <c r="K353" i="38"/>
  <c r="L353" i="38"/>
  <c r="A354" i="38"/>
  <c r="B354" i="38"/>
  <c r="C354" i="38"/>
  <c r="D354" i="38"/>
  <c r="E354" i="38"/>
  <c r="F354" i="38"/>
  <c r="G354" i="38"/>
  <c r="H354" i="38"/>
  <c r="I354" i="38"/>
  <c r="J354" i="38"/>
  <c r="K354" i="38"/>
  <c r="L354" i="38"/>
  <c r="A355" i="38"/>
  <c r="B355" i="38"/>
  <c r="C355" i="38"/>
  <c r="D355" i="38"/>
  <c r="E355" i="38"/>
  <c r="F355" i="38"/>
  <c r="G355" i="38"/>
  <c r="H355" i="38"/>
  <c r="I355" i="38"/>
  <c r="J355" i="38"/>
  <c r="K355" i="38"/>
  <c r="L355" i="38"/>
  <c r="A356" i="38"/>
  <c r="B356" i="38"/>
  <c r="C356" i="38"/>
  <c r="D356" i="38"/>
  <c r="E356" i="38"/>
  <c r="F356" i="38"/>
  <c r="G356" i="38"/>
  <c r="H356" i="38"/>
  <c r="I356" i="38"/>
  <c r="J356" i="38"/>
  <c r="K356" i="38"/>
  <c r="L356" i="38"/>
  <c r="A357" i="38"/>
  <c r="B357" i="38"/>
  <c r="C357" i="38"/>
  <c r="D357" i="38"/>
  <c r="E357" i="38"/>
  <c r="F357" i="38"/>
  <c r="G357" i="38"/>
  <c r="H357" i="38"/>
  <c r="I357" i="38"/>
  <c r="J357" i="38"/>
  <c r="K357" i="38"/>
  <c r="L357" i="38"/>
  <c r="A358" i="38"/>
  <c r="B358" i="38"/>
  <c r="C358" i="38"/>
  <c r="D358" i="38"/>
  <c r="E358" i="38"/>
  <c r="F358" i="38"/>
  <c r="G358" i="38"/>
  <c r="H358" i="38"/>
  <c r="I358" i="38"/>
  <c r="J358" i="38"/>
  <c r="K358" i="38"/>
  <c r="L358" i="38"/>
  <c r="A359" i="38"/>
  <c r="B359" i="38"/>
  <c r="C359" i="38"/>
  <c r="D359" i="38"/>
  <c r="E359" i="38"/>
  <c r="F359" i="38"/>
  <c r="G359" i="38"/>
  <c r="H359" i="38"/>
  <c r="I359" i="38"/>
  <c r="J359" i="38"/>
  <c r="K359" i="38"/>
  <c r="L359" i="38"/>
  <c r="A360" i="38"/>
  <c r="B360" i="38"/>
  <c r="C360" i="38"/>
  <c r="D360" i="38"/>
  <c r="E360" i="38"/>
  <c r="F360" i="38"/>
  <c r="G360" i="38"/>
  <c r="H360" i="38"/>
  <c r="I360" i="38"/>
  <c r="J360" i="38"/>
  <c r="K360" i="38"/>
  <c r="L360" i="38"/>
  <c r="A361" i="38"/>
  <c r="B361" i="38"/>
  <c r="C361" i="38"/>
  <c r="D361" i="38"/>
  <c r="E361" i="38"/>
  <c r="F361" i="38"/>
  <c r="G361" i="38"/>
  <c r="H361" i="38"/>
  <c r="I361" i="38"/>
  <c r="J361" i="38"/>
  <c r="K361" i="38"/>
  <c r="L361" i="38"/>
  <c r="A362" i="38"/>
  <c r="B362" i="38"/>
  <c r="C362" i="38"/>
  <c r="D362" i="38"/>
  <c r="E362" i="38"/>
  <c r="F362" i="38"/>
  <c r="G362" i="38"/>
  <c r="H362" i="38"/>
  <c r="I362" i="38"/>
  <c r="J362" i="38"/>
  <c r="K362" i="38"/>
  <c r="L362" i="38"/>
  <c r="A363" i="38"/>
  <c r="B363" i="38"/>
  <c r="C363" i="38"/>
  <c r="D363" i="38"/>
  <c r="E363" i="38"/>
  <c r="F363" i="38"/>
  <c r="G363" i="38"/>
  <c r="H363" i="38"/>
  <c r="I363" i="38"/>
  <c r="J363" i="38"/>
  <c r="K363" i="38"/>
  <c r="L363" i="38"/>
  <c r="A364" i="38"/>
  <c r="B364" i="38"/>
  <c r="C364" i="38"/>
  <c r="D364" i="38"/>
  <c r="E364" i="38"/>
  <c r="F364" i="38"/>
  <c r="G364" i="38"/>
  <c r="H364" i="38"/>
  <c r="I364" i="38"/>
  <c r="J364" i="38"/>
  <c r="K364" i="38"/>
  <c r="L364" i="38"/>
  <c r="A365" i="38"/>
  <c r="B365" i="38"/>
  <c r="C365" i="38"/>
  <c r="D365" i="38"/>
  <c r="E365" i="38"/>
  <c r="F365" i="38"/>
  <c r="G365" i="38"/>
  <c r="H365" i="38"/>
  <c r="I365" i="38"/>
  <c r="J365" i="38"/>
  <c r="K365" i="38"/>
  <c r="L365" i="38"/>
  <c r="A366" i="38"/>
  <c r="B366" i="38"/>
  <c r="C366" i="38"/>
  <c r="D366" i="38"/>
  <c r="E366" i="38"/>
  <c r="F366" i="38"/>
  <c r="G366" i="38"/>
  <c r="H366" i="38"/>
  <c r="I366" i="38"/>
  <c r="J366" i="38"/>
  <c r="K366" i="38"/>
  <c r="L366" i="38"/>
  <c r="A367" i="38"/>
  <c r="B367" i="38"/>
  <c r="C367" i="38"/>
  <c r="D367" i="38"/>
  <c r="E367" i="38"/>
  <c r="F367" i="38"/>
  <c r="G367" i="38"/>
  <c r="H367" i="38"/>
  <c r="I367" i="38"/>
  <c r="J367" i="38"/>
  <c r="K367" i="38"/>
  <c r="L367" i="38"/>
  <c r="A368" i="38"/>
  <c r="B368" i="38"/>
  <c r="C368" i="38"/>
  <c r="D368" i="38"/>
  <c r="E368" i="38"/>
  <c r="F368" i="38"/>
  <c r="G368" i="38"/>
  <c r="H368" i="38"/>
  <c r="I368" i="38"/>
  <c r="J368" i="38"/>
  <c r="K368" i="38"/>
  <c r="L368" i="38"/>
  <c r="A369" i="38"/>
  <c r="B369" i="38"/>
  <c r="C369" i="38"/>
  <c r="D369" i="38"/>
  <c r="E369" i="38"/>
  <c r="F369" i="38"/>
  <c r="G369" i="38"/>
  <c r="H369" i="38"/>
  <c r="I369" i="38"/>
  <c r="J369" i="38"/>
  <c r="K369" i="38"/>
  <c r="L369" i="38"/>
  <c r="A370" i="38"/>
  <c r="B370" i="38"/>
  <c r="C370" i="38"/>
  <c r="D370" i="38"/>
  <c r="E370" i="38"/>
  <c r="F370" i="38"/>
  <c r="G370" i="38"/>
  <c r="H370" i="38"/>
  <c r="I370" i="38"/>
  <c r="J370" i="38"/>
  <c r="K370" i="38"/>
  <c r="L370" i="38"/>
  <c r="A371" i="38"/>
  <c r="B371" i="38"/>
  <c r="C371" i="38"/>
  <c r="D371" i="38"/>
  <c r="E371" i="38"/>
  <c r="F371" i="38"/>
  <c r="G371" i="38"/>
  <c r="H371" i="38"/>
  <c r="I371" i="38"/>
  <c r="J371" i="38"/>
  <c r="K371" i="38"/>
  <c r="L371" i="38"/>
  <c r="A372" i="38"/>
  <c r="B372" i="38"/>
  <c r="C372" i="38"/>
  <c r="D372" i="38"/>
  <c r="E372" i="38"/>
  <c r="F372" i="38"/>
  <c r="G372" i="38"/>
  <c r="H372" i="38"/>
  <c r="I372" i="38"/>
  <c r="J372" i="38"/>
  <c r="K372" i="38"/>
  <c r="L372" i="38"/>
  <c r="A373" i="38"/>
  <c r="B373" i="38"/>
  <c r="C373" i="38"/>
  <c r="D373" i="38"/>
  <c r="E373" i="38"/>
  <c r="F373" i="38"/>
  <c r="G373" i="38"/>
  <c r="H373" i="38"/>
  <c r="I373" i="38"/>
  <c r="J373" i="38"/>
  <c r="K373" i="38"/>
  <c r="L373" i="38"/>
  <c r="A374" i="38"/>
  <c r="B374" i="38"/>
  <c r="C374" i="38"/>
  <c r="D374" i="38"/>
  <c r="E374" i="38"/>
  <c r="F374" i="38"/>
  <c r="G374" i="38"/>
  <c r="H374" i="38"/>
  <c r="I374" i="38"/>
  <c r="J374" i="38"/>
  <c r="K374" i="38"/>
  <c r="L374" i="38"/>
  <c r="A375" i="38"/>
  <c r="B375" i="38"/>
  <c r="C375" i="38"/>
  <c r="D375" i="38"/>
  <c r="E375" i="38"/>
  <c r="F375" i="38"/>
  <c r="G375" i="38"/>
  <c r="H375" i="38"/>
  <c r="I375" i="38"/>
  <c r="J375" i="38"/>
  <c r="K375" i="38"/>
  <c r="L375" i="38"/>
  <c r="A376" i="38"/>
  <c r="B376" i="38"/>
  <c r="C376" i="38"/>
  <c r="D376" i="38"/>
  <c r="E376" i="38"/>
  <c r="F376" i="38"/>
  <c r="G376" i="38"/>
  <c r="H376" i="38"/>
  <c r="I376" i="38"/>
  <c r="J376" i="38"/>
  <c r="K376" i="38"/>
  <c r="L376" i="38"/>
  <c r="A377" i="38"/>
  <c r="B377" i="38"/>
  <c r="C377" i="38"/>
  <c r="D377" i="38"/>
  <c r="E377" i="38"/>
  <c r="F377" i="38"/>
  <c r="G377" i="38"/>
  <c r="H377" i="38"/>
  <c r="I377" i="38"/>
  <c r="J377" i="38"/>
  <c r="K377" i="38"/>
  <c r="L377" i="38"/>
  <c r="A378" i="38"/>
  <c r="B378" i="38"/>
  <c r="C378" i="38"/>
  <c r="D378" i="38"/>
  <c r="E378" i="38"/>
  <c r="F378" i="38"/>
  <c r="G378" i="38"/>
  <c r="H378" i="38"/>
  <c r="I378" i="38"/>
  <c r="J378" i="38"/>
  <c r="K378" i="38"/>
  <c r="L378" i="38"/>
  <c r="A379" i="38"/>
  <c r="B379" i="38"/>
  <c r="C379" i="38"/>
  <c r="D379" i="38"/>
  <c r="E379" i="38"/>
  <c r="F379" i="38"/>
  <c r="G379" i="38"/>
  <c r="H379" i="38"/>
  <c r="I379" i="38"/>
  <c r="J379" i="38"/>
  <c r="K379" i="38"/>
  <c r="L379" i="38"/>
  <c r="A380" i="38"/>
  <c r="B380" i="38"/>
  <c r="C380" i="38"/>
  <c r="D380" i="38"/>
  <c r="E380" i="38"/>
  <c r="F380" i="38"/>
  <c r="G380" i="38"/>
  <c r="H380" i="38"/>
  <c r="I380" i="38"/>
  <c r="J380" i="38"/>
  <c r="K380" i="38"/>
  <c r="L380" i="38"/>
  <c r="A381" i="38"/>
  <c r="B381" i="38"/>
  <c r="C381" i="38"/>
  <c r="D381" i="38"/>
  <c r="E381" i="38"/>
  <c r="F381" i="38"/>
  <c r="G381" i="38"/>
  <c r="H381" i="38"/>
  <c r="I381" i="38"/>
  <c r="J381" i="38"/>
  <c r="K381" i="38"/>
  <c r="L381" i="38"/>
  <c r="A382" i="38"/>
  <c r="B382" i="38"/>
  <c r="C382" i="38"/>
  <c r="D382" i="38"/>
  <c r="E382" i="38"/>
  <c r="F382" i="38"/>
  <c r="G382" i="38"/>
  <c r="H382" i="38"/>
  <c r="I382" i="38"/>
  <c r="J382" i="38"/>
  <c r="K382" i="38"/>
  <c r="L382" i="38"/>
  <c r="A383" i="38"/>
  <c r="B383" i="38"/>
  <c r="C383" i="38"/>
  <c r="D383" i="38"/>
  <c r="E383" i="38"/>
  <c r="F383" i="38"/>
  <c r="G383" i="38"/>
  <c r="H383" i="38"/>
  <c r="I383" i="38"/>
  <c r="J383" i="38"/>
  <c r="K383" i="38"/>
  <c r="L383" i="38"/>
  <c r="A384" i="38"/>
  <c r="B384" i="38"/>
  <c r="C384" i="38"/>
  <c r="D384" i="38"/>
  <c r="E384" i="38"/>
  <c r="F384" i="38"/>
  <c r="G384" i="38"/>
  <c r="H384" i="38"/>
  <c r="I384" i="38"/>
  <c r="J384" i="38"/>
  <c r="K384" i="38"/>
  <c r="L384" i="38"/>
  <c r="A385" i="38"/>
  <c r="B385" i="38"/>
  <c r="C385" i="38"/>
  <c r="D385" i="38"/>
  <c r="E385" i="38"/>
  <c r="F385" i="38"/>
  <c r="G385" i="38"/>
  <c r="H385" i="38"/>
  <c r="I385" i="38"/>
  <c r="J385" i="38"/>
  <c r="K385" i="38"/>
  <c r="L385" i="38"/>
  <c r="A386" i="38"/>
  <c r="B386" i="38"/>
  <c r="C386" i="38"/>
  <c r="D386" i="38"/>
  <c r="E386" i="38"/>
  <c r="F386" i="38"/>
  <c r="G386" i="38"/>
  <c r="H386" i="38"/>
  <c r="I386" i="38"/>
  <c r="J386" i="38"/>
  <c r="K386" i="38"/>
  <c r="L386" i="38"/>
  <c r="A387" i="38"/>
  <c r="B387" i="38"/>
  <c r="C387" i="38"/>
  <c r="D387" i="38"/>
  <c r="E387" i="38"/>
  <c r="F387" i="38"/>
  <c r="G387" i="38"/>
  <c r="H387" i="38"/>
  <c r="I387" i="38"/>
  <c r="J387" i="38"/>
  <c r="K387" i="38"/>
  <c r="L387" i="38"/>
  <c r="A388" i="38"/>
  <c r="B388" i="38"/>
  <c r="C388" i="38"/>
  <c r="D388" i="38"/>
  <c r="E388" i="38"/>
  <c r="F388" i="38"/>
  <c r="G388" i="38"/>
  <c r="H388" i="38"/>
  <c r="I388" i="38"/>
  <c r="J388" i="38"/>
  <c r="K388" i="38"/>
  <c r="L388" i="38"/>
  <c r="A389" i="38"/>
  <c r="B389" i="38"/>
  <c r="C389" i="38"/>
  <c r="D389" i="38"/>
  <c r="E389" i="38"/>
  <c r="F389" i="38"/>
  <c r="G389" i="38"/>
  <c r="H389" i="38"/>
  <c r="I389" i="38"/>
  <c r="J389" i="38"/>
  <c r="K389" i="38"/>
  <c r="L389" i="38"/>
  <c r="A390" i="38"/>
  <c r="B390" i="38"/>
  <c r="C390" i="38"/>
  <c r="D390" i="38"/>
  <c r="E390" i="38"/>
  <c r="F390" i="38"/>
  <c r="G390" i="38"/>
  <c r="H390" i="38"/>
  <c r="I390" i="38"/>
  <c r="J390" i="38"/>
  <c r="K390" i="38"/>
  <c r="L390" i="38"/>
  <c r="A391" i="38"/>
  <c r="B391" i="38"/>
  <c r="C391" i="38"/>
  <c r="D391" i="38"/>
  <c r="E391" i="38"/>
  <c r="F391" i="38"/>
  <c r="G391" i="38"/>
  <c r="H391" i="38"/>
  <c r="I391" i="38"/>
  <c r="J391" i="38"/>
  <c r="K391" i="38"/>
  <c r="L391" i="38"/>
  <c r="A392" i="38"/>
  <c r="B392" i="38"/>
  <c r="C392" i="38"/>
  <c r="D392" i="38"/>
  <c r="E392" i="38"/>
  <c r="F392" i="38"/>
  <c r="G392" i="38"/>
  <c r="H392" i="38"/>
  <c r="I392" i="38"/>
  <c r="J392" i="38"/>
  <c r="K392" i="38"/>
  <c r="L392" i="38"/>
  <c r="A393" i="38"/>
  <c r="B393" i="38"/>
  <c r="C393" i="38"/>
  <c r="D393" i="38"/>
  <c r="E393" i="38"/>
  <c r="F393" i="38"/>
  <c r="G393" i="38"/>
  <c r="H393" i="38"/>
  <c r="I393" i="38"/>
  <c r="J393" i="38"/>
  <c r="K393" i="38"/>
  <c r="L393" i="38"/>
  <c r="A394" i="38"/>
  <c r="B394" i="38"/>
  <c r="C394" i="38"/>
  <c r="D394" i="38"/>
  <c r="E394" i="38"/>
  <c r="F394" i="38"/>
  <c r="G394" i="38"/>
  <c r="H394" i="38"/>
  <c r="I394" i="38"/>
  <c r="J394" i="38"/>
  <c r="K394" i="38"/>
  <c r="L394" i="38"/>
  <c r="A395" i="38"/>
  <c r="B395" i="38"/>
  <c r="C395" i="38"/>
  <c r="D395" i="38"/>
  <c r="E395" i="38"/>
  <c r="F395" i="38"/>
  <c r="G395" i="38"/>
  <c r="H395" i="38"/>
  <c r="I395" i="38"/>
  <c r="J395" i="38"/>
  <c r="K395" i="38"/>
  <c r="L395" i="38"/>
  <c r="A396" i="38"/>
  <c r="B396" i="38"/>
  <c r="C396" i="38"/>
  <c r="D396" i="38"/>
  <c r="E396" i="38"/>
  <c r="F396" i="38"/>
  <c r="G396" i="38"/>
  <c r="H396" i="38"/>
  <c r="I396" i="38"/>
  <c r="J396" i="38"/>
  <c r="K396" i="38"/>
  <c r="L396" i="38"/>
  <c r="A397" i="38"/>
  <c r="B397" i="38"/>
  <c r="C397" i="38"/>
  <c r="D397" i="38"/>
  <c r="E397" i="38"/>
  <c r="F397" i="38"/>
  <c r="G397" i="38"/>
  <c r="H397" i="38"/>
  <c r="I397" i="38"/>
  <c r="J397" i="38"/>
  <c r="K397" i="38"/>
  <c r="L397" i="38"/>
  <c r="A398" i="38"/>
  <c r="B398" i="38"/>
  <c r="C398" i="38"/>
  <c r="D398" i="38"/>
  <c r="E398" i="38"/>
  <c r="F398" i="38"/>
  <c r="G398" i="38"/>
  <c r="H398" i="38"/>
  <c r="I398" i="38"/>
  <c r="J398" i="38"/>
  <c r="K398" i="38"/>
  <c r="L398" i="38"/>
  <c r="A399" i="38"/>
  <c r="B399" i="38"/>
  <c r="C399" i="38"/>
  <c r="D399" i="38"/>
  <c r="E399" i="38"/>
  <c r="F399" i="38"/>
  <c r="G399" i="38"/>
  <c r="H399" i="38"/>
  <c r="I399" i="38"/>
  <c r="J399" i="38"/>
  <c r="K399" i="38"/>
  <c r="L399" i="38"/>
  <c r="A400" i="38"/>
  <c r="B400" i="38"/>
  <c r="C400" i="38"/>
  <c r="D400" i="38"/>
  <c r="E400" i="38"/>
  <c r="F400" i="38"/>
  <c r="G400" i="38"/>
  <c r="H400" i="38"/>
  <c r="I400" i="38"/>
  <c r="J400" i="38"/>
  <c r="K400" i="38"/>
  <c r="L400" i="38"/>
  <c r="A401" i="38"/>
  <c r="B401" i="38"/>
  <c r="C401" i="38"/>
  <c r="D401" i="38"/>
  <c r="E401" i="38"/>
  <c r="F401" i="38"/>
  <c r="G401" i="38"/>
  <c r="H401" i="38"/>
  <c r="I401" i="38"/>
  <c r="J401" i="38"/>
  <c r="K401" i="38"/>
  <c r="L401" i="38"/>
  <c r="A402" i="38"/>
  <c r="B402" i="38"/>
  <c r="C402" i="38"/>
  <c r="D402" i="38"/>
  <c r="E402" i="38"/>
  <c r="F402" i="38"/>
  <c r="G402" i="38"/>
  <c r="H402" i="38"/>
  <c r="I402" i="38"/>
  <c r="J402" i="38"/>
  <c r="K402" i="38"/>
  <c r="L402" i="38"/>
  <c r="A403" i="38"/>
  <c r="B403" i="38"/>
  <c r="C403" i="38"/>
  <c r="D403" i="38"/>
  <c r="E403" i="38"/>
  <c r="F403" i="38"/>
  <c r="G403" i="38"/>
  <c r="H403" i="38"/>
  <c r="I403" i="38"/>
  <c r="J403" i="38"/>
  <c r="K403" i="38"/>
  <c r="L403" i="38"/>
  <c r="A404" i="38"/>
  <c r="B404" i="38"/>
  <c r="C404" i="38"/>
  <c r="D404" i="38"/>
  <c r="E404" i="38"/>
  <c r="F404" i="38"/>
  <c r="G404" i="38"/>
  <c r="H404" i="38"/>
  <c r="I404" i="38"/>
  <c r="J404" i="38"/>
  <c r="K404" i="38"/>
  <c r="L404" i="38"/>
  <c r="A405" i="38"/>
  <c r="B405" i="38"/>
  <c r="C405" i="38"/>
  <c r="D405" i="38"/>
  <c r="E405" i="38"/>
  <c r="F405" i="38"/>
  <c r="G405" i="38"/>
  <c r="H405" i="38"/>
  <c r="I405" i="38"/>
  <c r="J405" i="38"/>
  <c r="K405" i="38"/>
  <c r="L405" i="38"/>
  <c r="A406" i="38"/>
  <c r="B406" i="38"/>
  <c r="C406" i="38"/>
  <c r="D406" i="38"/>
  <c r="E406" i="38"/>
  <c r="F406" i="38"/>
  <c r="G406" i="38"/>
  <c r="H406" i="38"/>
  <c r="I406" i="38"/>
  <c r="J406" i="38"/>
  <c r="K406" i="38"/>
  <c r="L406" i="38"/>
  <c r="A407" i="38"/>
  <c r="B407" i="38"/>
  <c r="C407" i="38"/>
  <c r="D407" i="38"/>
  <c r="E407" i="38"/>
  <c r="F407" i="38"/>
  <c r="G407" i="38"/>
  <c r="H407" i="38"/>
  <c r="I407" i="38"/>
  <c r="J407" i="38"/>
  <c r="K407" i="38"/>
  <c r="L407" i="38"/>
  <c r="A408" i="38"/>
  <c r="B408" i="38"/>
  <c r="C408" i="38"/>
  <c r="D408" i="38"/>
  <c r="E408" i="38"/>
  <c r="F408" i="38"/>
  <c r="G408" i="38"/>
  <c r="H408" i="38"/>
  <c r="I408" i="38"/>
  <c r="J408" i="38"/>
  <c r="K408" i="38"/>
  <c r="L408" i="38"/>
  <c r="A409" i="38"/>
  <c r="B409" i="38"/>
  <c r="C409" i="38"/>
  <c r="D409" i="38"/>
  <c r="E409" i="38"/>
  <c r="F409" i="38"/>
  <c r="G409" i="38"/>
  <c r="H409" i="38"/>
  <c r="I409" i="38"/>
  <c r="J409" i="38"/>
  <c r="K409" i="38"/>
  <c r="L409" i="38"/>
  <c r="A410" i="38"/>
  <c r="B410" i="38"/>
  <c r="C410" i="38"/>
  <c r="D410" i="38"/>
  <c r="E410" i="38"/>
  <c r="F410" i="38"/>
  <c r="G410" i="38"/>
  <c r="H410" i="38"/>
  <c r="I410" i="38"/>
  <c r="J410" i="38"/>
  <c r="K410" i="38"/>
  <c r="L410" i="38"/>
  <c r="A411" i="38"/>
  <c r="B411" i="38"/>
  <c r="C411" i="38"/>
  <c r="D411" i="38"/>
  <c r="E411" i="38"/>
  <c r="F411" i="38"/>
  <c r="G411" i="38"/>
  <c r="H411" i="38"/>
  <c r="I411" i="38"/>
  <c r="J411" i="38"/>
  <c r="K411" i="38"/>
  <c r="L411" i="38"/>
  <c r="A412" i="38"/>
  <c r="B412" i="38"/>
  <c r="C412" i="38"/>
  <c r="D412" i="38"/>
  <c r="E412" i="38"/>
  <c r="F412" i="38"/>
  <c r="G412" i="38"/>
  <c r="H412" i="38"/>
  <c r="I412" i="38"/>
  <c r="J412" i="38"/>
  <c r="K412" i="38"/>
  <c r="L412" i="38"/>
  <c r="A413" i="38"/>
  <c r="B413" i="38"/>
  <c r="C413" i="38"/>
  <c r="D413" i="38"/>
  <c r="E413" i="38"/>
  <c r="F413" i="38"/>
  <c r="G413" i="38"/>
  <c r="H413" i="38"/>
  <c r="I413" i="38"/>
  <c r="J413" i="38"/>
  <c r="K413" i="38"/>
  <c r="L413" i="38"/>
  <c r="A414" i="38"/>
  <c r="B414" i="38"/>
  <c r="C414" i="38"/>
  <c r="D414" i="38"/>
  <c r="E414" i="38"/>
  <c r="F414" i="38"/>
  <c r="G414" i="38"/>
  <c r="H414" i="38"/>
  <c r="I414" i="38"/>
  <c r="J414" i="38"/>
  <c r="K414" i="38"/>
  <c r="L414" i="38"/>
  <c r="A415" i="38"/>
  <c r="B415" i="38"/>
  <c r="C415" i="38"/>
  <c r="D415" i="38"/>
  <c r="E415" i="38"/>
  <c r="F415" i="38"/>
  <c r="G415" i="38"/>
  <c r="H415" i="38"/>
  <c r="I415" i="38"/>
  <c r="J415" i="38"/>
  <c r="K415" i="38"/>
  <c r="L415" i="38"/>
  <c r="A416" i="38"/>
  <c r="B416" i="38"/>
  <c r="C416" i="38"/>
  <c r="D416" i="38"/>
  <c r="E416" i="38"/>
  <c r="F416" i="38"/>
  <c r="G416" i="38"/>
  <c r="H416" i="38"/>
  <c r="I416" i="38"/>
  <c r="J416" i="38"/>
  <c r="K416" i="38"/>
  <c r="L416" i="38"/>
  <c r="A417" i="38"/>
  <c r="B417" i="38"/>
  <c r="C417" i="38"/>
  <c r="D417" i="38"/>
  <c r="E417" i="38"/>
  <c r="F417" i="38"/>
  <c r="G417" i="38"/>
  <c r="H417" i="38"/>
  <c r="I417" i="38"/>
  <c r="J417" i="38"/>
  <c r="K417" i="38"/>
  <c r="L417" i="38"/>
  <c r="A418" i="38"/>
  <c r="B418" i="38"/>
  <c r="C418" i="38"/>
  <c r="D418" i="38"/>
  <c r="E418" i="38"/>
  <c r="F418" i="38"/>
  <c r="G418" i="38"/>
  <c r="H418" i="38"/>
  <c r="I418" i="38"/>
  <c r="J418" i="38"/>
  <c r="K418" i="38"/>
  <c r="L418" i="38"/>
  <c r="A419" i="38"/>
  <c r="B419" i="38"/>
  <c r="C419" i="38"/>
  <c r="D419" i="38"/>
  <c r="E419" i="38"/>
  <c r="F419" i="38"/>
  <c r="G419" i="38"/>
  <c r="H419" i="38"/>
  <c r="I419" i="38"/>
  <c r="J419" i="38"/>
  <c r="K419" i="38"/>
  <c r="L419" i="38"/>
  <c r="A420" i="38"/>
  <c r="B420" i="38"/>
  <c r="C420" i="38"/>
  <c r="D420" i="38"/>
  <c r="E420" i="38"/>
  <c r="F420" i="38"/>
  <c r="G420" i="38"/>
  <c r="H420" i="38"/>
  <c r="I420" i="38"/>
  <c r="J420" i="38"/>
  <c r="K420" i="38"/>
  <c r="L420" i="38"/>
  <c r="A421" i="38"/>
  <c r="B421" i="38"/>
  <c r="C421" i="38"/>
  <c r="D421" i="38"/>
  <c r="E421" i="38"/>
  <c r="F421" i="38"/>
  <c r="G421" i="38"/>
  <c r="H421" i="38"/>
  <c r="I421" i="38"/>
  <c r="J421" i="38"/>
  <c r="K421" i="38"/>
  <c r="L421" i="38"/>
  <c r="A422" i="38"/>
  <c r="B422" i="38"/>
  <c r="C422" i="38"/>
  <c r="D422" i="38"/>
  <c r="E422" i="38"/>
  <c r="F422" i="38"/>
  <c r="G422" i="38"/>
  <c r="H422" i="38"/>
  <c r="I422" i="38"/>
  <c r="J422" i="38"/>
  <c r="K422" i="38"/>
  <c r="L422" i="38"/>
  <c r="A423" i="38"/>
  <c r="B423" i="38"/>
  <c r="C423" i="38"/>
  <c r="D423" i="38"/>
  <c r="E423" i="38"/>
  <c r="F423" i="38"/>
  <c r="G423" i="38"/>
  <c r="H423" i="38"/>
  <c r="I423" i="38"/>
  <c r="J423" i="38"/>
  <c r="K423" i="38"/>
  <c r="L423" i="38"/>
  <c r="A424" i="38"/>
  <c r="B424" i="38"/>
  <c r="C424" i="38"/>
  <c r="D424" i="38"/>
  <c r="E424" i="38"/>
  <c r="F424" i="38"/>
  <c r="G424" i="38"/>
  <c r="H424" i="38"/>
  <c r="I424" i="38"/>
  <c r="J424" i="38"/>
  <c r="K424" i="38"/>
  <c r="L424" i="38"/>
  <c r="A425" i="38"/>
  <c r="B425" i="38"/>
  <c r="C425" i="38"/>
  <c r="D425" i="38"/>
  <c r="E425" i="38"/>
  <c r="F425" i="38"/>
  <c r="G425" i="38"/>
  <c r="H425" i="38"/>
  <c r="I425" i="38"/>
  <c r="J425" i="38"/>
  <c r="K425" i="38"/>
  <c r="L425" i="38"/>
  <c r="A426" i="38"/>
  <c r="B426" i="38"/>
  <c r="C426" i="38"/>
  <c r="D426" i="38"/>
  <c r="E426" i="38"/>
  <c r="F426" i="38"/>
  <c r="G426" i="38"/>
  <c r="H426" i="38"/>
  <c r="I426" i="38"/>
  <c r="J426" i="38"/>
  <c r="K426" i="38"/>
  <c r="L426" i="38"/>
  <c r="A427" i="38"/>
  <c r="B427" i="38"/>
  <c r="C427" i="38"/>
  <c r="D427" i="38"/>
  <c r="E427" i="38"/>
  <c r="F427" i="38"/>
  <c r="G427" i="38"/>
  <c r="H427" i="38"/>
  <c r="I427" i="38"/>
  <c r="J427" i="38"/>
  <c r="K427" i="38"/>
  <c r="L427" i="38"/>
  <c r="A428" i="38"/>
  <c r="B428" i="38"/>
  <c r="C428" i="38"/>
  <c r="D428" i="38"/>
  <c r="E428" i="38"/>
  <c r="F428" i="38"/>
  <c r="G428" i="38"/>
  <c r="H428" i="38"/>
  <c r="I428" i="38"/>
  <c r="J428" i="38"/>
  <c r="K428" i="38"/>
  <c r="L428" i="38"/>
  <c r="A429" i="38"/>
  <c r="B429" i="38"/>
  <c r="C429" i="38"/>
  <c r="D429" i="38"/>
  <c r="E429" i="38"/>
  <c r="F429" i="38"/>
  <c r="G429" i="38"/>
  <c r="H429" i="38"/>
  <c r="I429" i="38"/>
  <c r="J429" i="38"/>
  <c r="K429" i="38"/>
  <c r="L429" i="38"/>
  <c r="A430" i="38"/>
  <c r="B430" i="38"/>
  <c r="C430" i="38"/>
  <c r="D430" i="38"/>
  <c r="E430" i="38"/>
  <c r="F430" i="38"/>
  <c r="G430" i="38"/>
  <c r="H430" i="38"/>
  <c r="I430" i="38"/>
  <c r="J430" i="38"/>
  <c r="K430" i="38"/>
  <c r="L430" i="38"/>
  <c r="A431" i="38"/>
  <c r="B431" i="38"/>
  <c r="C431" i="38"/>
  <c r="D431" i="38"/>
  <c r="E431" i="38"/>
  <c r="F431" i="38"/>
  <c r="G431" i="38"/>
  <c r="H431" i="38"/>
  <c r="I431" i="38"/>
  <c r="J431" i="38"/>
  <c r="K431" i="38"/>
  <c r="L431" i="38"/>
  <c r="A432" i="38"/>
  <c r="B432" i="38"/>
  <c r="C432" i="38"/>
  <c r="D432" i="38"/>
  <c r="E432" i="38"/>
  <c r="F432" i="38"/>
  <c r="G432" i="38"/>
  <c r="H432" i="38"/>
  <c r="I432" i="38"/>
  <c r="J432" i="38"/>
  <c r="K432" i="38"/>
  <c r="L432" i="38"/>
  <c r="A433" i="38"/>
  <c r="B433" i="38"/>
  <c r="C433" i="38"/>
  <c r="D433" i="38"/>
  <c r="E433" i="38"/>
  <c r="F433" i="38"/>
  <c r="G433" i="38"/>
  <c r="H433" i="38"/>
  <c r="I433" i="38"/>
  <c r="J433" i="38"/>
  <c r="K433" i="38"/>
  <c r="L433" i="38"/>
  <c r="A434" i="38"/>
  <c r="B434" i="38"/>
  <c r="C434" i="38"/>
  <c r="D434" i="38"/>
  <c r="E434" i="38"/>
  <c r="F434" i="38"/>
  <c r="G434" i="38"/>
  <c r="H434" i="38"/>
  <c r="I434" i="38"/>
  <c r="J434" i="38"/>
  <c r="K434" i="38"/>
  <c r="L434" i="38"/>
  <c r="A435" i="38"/>
  <c r="B435" i="38"/>
  <c r="C435" i="38"/>
  <c r="D435" i="38"/>
  <c r="E435" i="38"/>
  <c r="F435" i="38"/>
  <c r="G435" i="38"/>
  <c r="H435" i="38"/>
  <c r="I435" i="38"/>
  <c r="J435" i="38"/>
  <c r="K435" i="38"/>
  <c r="L435" i="38"/>
  <c r="A436" i="38"/>
  <c r="B436" i="38"/>
  <c r="C436" i="38"/>
  <c r="D436" i="38"/>
  <c r="E436" i="38"/>
  <c r="F436" i="38"/>
  <c r="G436" i="38"/>
  <c r="H436" i="38"/>
  <c r="I436" i="38"/>
  <c r="J436" i="38"/>
  <c r="K436" i="38"/>
  <c r="L436" i="38"/>
  <c r="A437" i="38"/>
  <c r="B437" i="38"/>
  <c r="C437" i="38"/>
  <c r="D437" i="38"/>
  <c r="E437" i="38"/>
  <c r="F437" i="38"/>
  <c r="G437" i="38"/>
  <c r="H437" i="38"/>
  <c r="I437" i="38"/>
  <c r="J437" i="38"/>
  <c r="K437" i="38"/>
  <c r="L437" i="38"/>
  <c r="A438" i="38"/>
  <c r="B438" i="38"/>
  <c r="C438" i="38"/>
  <c r="D438" i="38"/>
  <c r="E438" i="38"/>
  <c r="F438" i="38"/>
  <c r="G438" i="38"/>
  <c r="H438" i="38"/>
  <c r="I438" i="38"/>
  <c r="J438" i="38"/>
  <c r="K438" i="38"/>
  <c r="L438" i="38"/>
  <c r="A439" i="38"/>
  <c r="B439" i="38"/>
  <c r="C439" i="38"/>
  <c r="D439" i="38"/>
  <c r="E439" i="38"/>
  <c r="F439" i="38"/>
  <c r="G439" i="38"/>
  <c r="H439" i="38"/>
  <c r="I439" i="38"/>
  <c r="J439" i="38"/>
  <c r="K439" i="38"/>
  <c r="L439" i="38"/>
  <c r="A440" i="38"/>
  <c r="B440" i="38"/>
  <c r="C440" i="38"/>
  <c r="D440" i="38"/>
  <c r="E440" i="38"/>
  <c r="F440" i="38"/>
  <c r="G440" i="38"/>
  <c r="H440" i="38"/>
  <c r="I440" i="38"/>
  <c r="J440" i="38"/>
  <c r="K440" i="38"/>
  <c r="L440" i="38"/>
  <c r="A441" i="38"/>
  <c r="B441" i="38"/>
  <c r="C441" i="38"/>
  <c r="D441" i="38"/>
  <c r="E441" i="38"/>
  <c r="F441" i="38"/>
  <c r="G441" i="38"/>
  <c r="H441" i="38"/>
  <c r="I441" i="38"/>
  <c r="J441" i="38"/>
  <c r="K441" i="38"/>
  <c r="L441" i="38"/>
  <c r="A442" i="38"/>
  <c r="B442" i="38"/>
  <c r="C442" i="38"/>
  <c r="D442" i="38"/>
  <c r="E442" i="38"/>
  <c r="F442" i="38"/>
  <c r="G442" i="38"/>
  <c r="H442" i="38"/>
  <c r="I442" i="38"/>
  <c r="J442" i="38"/>
  <c r="K442" i="38"/>
  <c r="L442" i="38"/>
  <c r="A443" i="38"/>
  <c r="B443" i="38"/>
  <c r="C443" i="38"/>
  <c r="D443" i="38"/>
  <c r="E443" i="38"/>
  <c r="F443" i="38"/>
  <c r="G443" i="38"/>
  <c r="H443" i="38"/>
  <c r="I443" i="38"/>
  <c r="J443" i="38"/>
  <c r="K443" i="38"/>
  <c r="L443" i="38"/>
  <c r="A444" i="38"/>
  <c r="B444" i="38"/>
  <c r="C444" i="38"/>
  <c r="D444" i="38"/>
  <c r="E444" i="38"/>
  <c r="F444" i="38"/>
  <c r="G444" i="38"/>
  <c r="H444" i="38"/>
  <c r="I444" i="38"/>
  <c r="J444" i="38"/>
  <c r="K444" i="38"/>
  <c r="L444" i="38"/>
  <c r="A445" i="38"/>
  <c r="B445" i="38"/>
  <c r="C445" i="38"/>
  <c r="D445" i="38"/>
  <c r="E445" i="38"/>
  <c r="F445" i="38"/>
  <c r="G445" i="38"/>
  <c r="H445" i="38"/>
  <c r="I445" i="38"/>
  <c r="J445" i="38"/>
  <c r="K445" i="38"/>
  <c r="L445" i="38"/>
  <c r="A446" i="38"/>
  <c r="B446" i="38"/>
  <c r="C446" i="38"/>
  <c r="D446" i="38"/>
  <c r="E446" i="38"/>
  <c r="F446" i="38"/>
  <c r="G446" i="38"/>
  <c r="H446" i="38"/>
  <c r="I446" i="38"/>
  <c r="J446" i="38"/>
  <c r="K446" i="38"/>
  <c r="L446" i="38"/>
  <c r="A447" i="38"/>
  <c r="B447" i="38"/>
  <c r="C447" i="38"/>
  <c r="D447" i="38"/>
  <c r="E447" i="38"/>
  <c r="F447" i="38"/>
  <c r="G447" i="38"/>
  <c r="H447" i="38"/>
  <c r="I447" i="38"/>
  <c r="J447" i="38"/>
  <c r="K447" i="38"/>
  <c r="L447" i="38"/>
  <c r="A448" i="38"/>
  <c r="B448" i="38"/>
  <c r="C448" i="38"/>
  <c r="D448" i="38"/>
  <c r="E448" i="38"/>
  <c r="F448" i="38"/>
  <c r="G448" i="38"/>
  <c r="H448" i="38"/>
  <c r="I448" i="38"/>
  <c r="J448" i="38"/>
  <c r="K448" i="38"/>
  <c r="L448" i="38"/>
  <c r="A449" i="38"/>
  <c r="B449" i="38"/>
  <c r="C449" i="38"/>
  <c r="D449" i="38"/>
  <c r="E449" i="38"/>
  <c r="F449" i="38"/>
  <c r="G449" i="38"/>
  <c r="H449" i="38"/>
  <c r="I449" i="38"/>
  <c r="J449" i="38"/>
  <c r="K449" i="38"/>
  <c r="L449" i="38"/>
  <c r="A450" i="38"/>
  <c r="B450" i="38"/>
  <c r="C450" i="38"/>
  <c r="D450" i="38"/>
  <c r="E450" i="38"/>
  <c r="F450" i="38"/>
  <c r="G450" i="38"/>
  <c r="H450" i="38"/>
  <c r="I450" i="38"/>
  <c r="J450" i="38"/>
  <c r="K450" i="38"/>
  <c r="L450" i="38"/>
  <c r="A451" i="38"/>
  <c r="B451" i="38"/>
  <c r="C451" i="38"/>
  <c r="D451" i="38"/>
  <c r="E451" i="38"/>
  <c r="F451" i="38"/>
  <c r="G451" i="38"/>
  <c r="H451" i="38"/>
  <c r="I451" i="38"/>
  <c r="J451" i="38"/>
  <c r="K451" i="38"/>
  <c r="L451" i="38"/>
  <c r="A452" i="38"/>
  <c r="B452" i="38"/>
  <c r="C452" i="38"/>
  <c r="D452" i="38"/>
  <c r="E452" i="38"/>
  <c r="F452" i="38"/>
  <c r="G452" i="38"/>
  <c r="H452" i="38"/>
  <c r="I452" i="38"/>
  <c r="J452" i="38"/>
  <c r="K452" i="38"/>
  <c r="L452" i="38"/>
  <c r="A453" i="38"/>
  <c r="B453" i="38"/>
  <c r="C453" i="38"/>
  <c r="D453" i="38"/>
  <c r="E453" i="38"/>
  <c r="F453" i="38"/>
  <c r="G453" i="38"/>
  <c r="H453" i="38"/>
  <c r="I453" i="38"/>
  <c r="J453" i="38"/>
  <c r="K453" i="38"/>
  <c r="L453" i="38"/>
  <c r="A454" i="38"/>
  <c r="B454" i="38"/>
  <c r="C454" i="38"/>
  <c r="D454" i="38"/>
  <c r="E454" i="38"/>
  <c r="F454" i="38"/>
  <c r="G454" i="38"/>
  <c r="H454" i="38"/>
  <c r="I454" i="38"/>
  <c r="J454" i="38"/>
  <c r="K454" i="38"/>
  <c r="L454" i="38"/>
  <c r="A455" i="38"/>
  <c r="B455" i="38"/>
  <c r="C455" i="38"/>
  <c r="D455" i="38"/>
  <c r="E455" i="38"/>
  <c r="F455" i="38"/>
  <c r="G455" i="38"/>
  <c r="H455" i="38"/>
  <c r="I455" i="38"/>
  <c r="J455" i="38"/>
  <c r="K455" i="38"/>
  <c r="L455" i="38"/>
  <c r="A456" i="38"/>
  <c r="B456" i="38"/>
  <c r="C456" i="38"/>
  <c r="D456" i="38"/>
  <c r="E456" i="38"/>
  <c r="F456" i="38"/>
  <c r="G456" i="38"/>
  <c r="H456" i="38"/>
  <c r="I456" i="38"/>
  <c r="J456" i="38"/>
  <c r="K456" i="38"/>
  <c r="L456" i="38"/>
  <c r="A457" i="38"/>
  <c r="B457" i="38"/>
  <c r="C457" i="38"/>
  <c r="D457" i="38"/>
  <c r="E457" i="38"/>
  <c r="F457" i="38"/>
  <c r="G457" i="38"/>
  <c r="H457" i="38"/>
  <c r="I457" i="38"/>
  <c r="J457" i="38"/>
  <c r="K457" i="38"/>
  <c r="L457" i="38"/>
  <c r="A458" i="38"/>
  <c r="B458" i="38"/>
  <c r="C458" i="38"/>
  <c r="D458" i="38"/>
  <c r="E458" i="38"/>
  <c r="F458" i="38"/>
  <c r="G458" i="38"/>
  <c r="H458" i="38"/>
  <c r="I458" i="38"/>
  <c r="J458" i="38"/>
  <c r="K458" i="38"/>
  <c r="L458" i="38"/>
  <c r="A459" i="38"/>
  <c r="B459" i="38"/>
  <c r="C459" i="38"/>
  <c r="D459" i="38"/>
  <c r="E459" i="38"/>
  <c r="F459" i="38"/>
  <c r="G459" i="38"/>
  <c r="H459" i="38"/>
  <c r="I459" i="38"/>
  <c r="J459" i="38"/>
  <c r="K459" i="38"/>
  <c r="L459" i="38"/>
  <c r="A460" i="38"/>
  <c r="B460" i="38"/>
  <c r="C460" i="38"/>
  <c r="D460" i="38"/>
  <c r="E460" i="38"/>
  <c r="F460" i="38"/>
  <c r="G460" i="38"/>
  <c r="H460" i="38"/>
  <c r="I460" i="38"/>
  <c r="J460" i="38"/>
  <c r="K460" i="38"/>
  <c r="L460" i="38"/>
  <c r="A461" i="38"/>
  <c r="B461" i="38"/>
  <c r="C461" i="38"/>
  <c r="D461" i="38"/>
  <c r="E461" i="38"/>
  <c r="F461" i="38"/>
  <c r="G461" i="38"/>
  <c r="H461" i="38"/>
  <c r="I461" i="38"/>
  <c r="J461" i="38"/>
  <c r="K461" i="38"/>
  <c r="L461" i="38"/>
  <c r="A462" i="38"/>
  <c r="B462" i="38"/>
  <c r="C462" i="38"/>
  <c r="D462" i="38"/>
  <c r="E462" i="38"/>
  <c r="F462" i="38"/>
  <c r="G462" i="38"/>
  <c r="H462" i="38"/>
  <c r="I462" i="38"/>
  <c r="J462" i="38"/>
  <c r="K462" i="38"/>
  <c r="L462" i="38"/>
  <c r="A463" i="38"/>
  <c r="B463" i="38"/>
  <c r="C463" i="38"/>
  <c r="D463" i="38"/>
  <c r="E463" i="38"/>
  <c r="F463" i="38"/>
  <c r="G463" i="38"/>
  <c r="H463" i="38"/>
  <c r="I463" i="38"/>
  <c r="J463" i="38"/>
  <c r="K463" i="38"/>
  <c r="L463" i="38"/>
  <c r="A464" i="38"/>
  <c r="B464" i="38"/>
  <c r="C464" i="38"/>
  <c r="D464" i="38"/>
  <c r="E464" i="38"/>
  <c r="F464" i="38"/>
  <c r="G464" i="38"/>
  <c r="H464" i="38"/>
  <c r="I464" i="38"/>
  <c r="J464" i="38"/>
  <c r="K464" i="38"/>
  <c r="L464" i="38"/>
  <c r="A465" i="38"/>
  <c r="B465" i="38"/>
  <c r="C465" i="38"/>
  <c r="D465" i="38"/>
  <c r="E465" i="38"/>
  <c r="F465" i="38"/>
  <c r="G465" i="38"/>
  <c r="H465" i="38"/>
  <c r="I465" i="38"/>
  <c r="J465" i="38"/>
  <c r="K465" i="38"/>
  <c r="L465" i="38"/>
  <c r="A466" i="38"/>
  <c r="B466" i="38"/>
  <c r="C466" i="38"/>
  <c r="D466" i="38"/>
  <c r="E466" i="38"/>
  <c r="F466" i="38"/>
  <c r="G466" i="38"/>
  <c r="H466" i="38"/>
  <c r="I466" i="38"/>
  <c r="J466" i="38"/>
  <c r="K466" i="38"/>
  <c r="L466" i="38"/>
  <c r="A467" i="38"/>
  <c r="B467" i="38"/>
  <c r="C467" i="38"/>
  <c r="D467" i="38"/>
  <c r="E467" i="38"/>
  <c r="F467" i="38"/>
  <c r="G467" i="38"/>
  <c r="H467" i="38"/>
  <c r="I467" i="38"/>
  <c r="J467" i="38"/>
  <c r="K467" i="38"/>
  <c r="L467" i="38"/>
  <c r="A468" i="38"/>
  <c r="B468" i="38"/>
  <c r="C468" i="38"/>
  <c r="D468" i="38"/>
  <c r="E468" i="38"/>
  <c r="F468" i="38"/>
  <c r="G468" i="38"/>
  <c r="H468" i="38"/>
  <c r="I468" i="38"/>
  <c r="J468" i="38"/>
  <c r="K468" i="38"/>
  <c r="L468" i="38"/>
  <c r="A469" i="38"/>
  <c r="B469" i="38"/>
  <c r="C469" i="38"/>
  <c r="D469" i="38"/>
  <c r="E469" i="38"/>
  <c r="F469" i="38"/>
  <c r="G469" i="38"/>
  <c r="H469" i="38"/>
  <c r="I469" i="38"/>
  <c r="J469" i="38"/>
  <c r="K469" i="38"/>
  <c r="L469" i="38"/>
  <c r="A470" i="38"/>
  <c r="B470" i="38"/>
  <c r="C470" i="38"/>
  <c r="D470" i="38"/>
  <c r="E470" i="38"/>
  <c r="F470" i="38"/>
  <c r="G470" i="38"/>
  <c r="H470" i="38"/>
  <c r="I470" i="38"/>
  <c r="J470" i="38"/>
  <c r="K470" i="38"/>
  <c r="L470" i="38"/>
  <c r="A471" i="38"/>
  <c r="B471" i="38"/>
  <c r="C471" i="38"/>
  <c r="D471" i="38"/>
  <c r="E471" i="38"/>
  <c r="F471" i="38"/>
  <c r="G471" i="38"/>
  <c r="H471" i="38"/>
  <c r="I471" i="38"/>
  <c r="J471" i="38"/>
  <c r="K471" i="38"/>
  <c r="L471" i="38"/>
  <c r="A472" i="38"/>
  <c r="B472" i="38"/>
  <c r="C472" i="38"/>
  <c r="D472" i="38"/>
  <c r="E472" i="38"/>
  <c r="F472" i="38"/>
  <c r="G472" i="38"/>
  <c r="H472" i="38"/>
  <c r="I472" i="38"/>
  <c r="J472" i="38"/>
  <c r="K472" i="38"/>
  <c r="L472" i="38"/>
  <c r="A473" i="38"/>
  <c r="B473" i="38"/>
  <c r="C473" i="38"/>
  <c r="D473" i="38"/>
  <c r="E473" i="38"/>
  <c r="F473" i="38"/>
  <c r="G473" i="38"/>
  <c r="H473" i="38"/>
  <c r="I473" i="38"/>
  <c r="J473" i="38"/>
  <c r="K473" i="38"/>
  <c r="L473" i="38"/>
  <c r="A474" i="38"/>
  <c r="B474" i="38"/>
  <c r="C474" i="38"/>
  <c r="D474" i="38"/>
  <c r="E474" i="38"/>
  <c r="F474" i="38"/>
  <c r="G474" i="38"/>
  <c r="H474" i="38"/>
  <c r="I474" i="38"/>
  <c r="J474" i="38"/>
  <c r="K474" i="38"/>
  <c r="L474" i="38"/>
  <c r="A475" i="38"/>
  <c r="B475" i="38"/>
  <c r="C475" i="38"/>
  <c r="D475" i="38"/>
  <c r="E475" i="38"/>
  <c r="F475" i="38"/>
  <c r="G475" i="38"/>
  <c r="H475" i="38"/>
  <c r="I475" i="38"/>
  <c r="J475" i="38"/>
  <c r="K475" i="38"/>
  <c r="L475" i="38"/>
  <c r="A476" i="38"/>
  <c r="B476" i="38"/>
  <c r="C476" i="38"/>
  <c r="D476" i="38"/>
  <c r="E476" i="38"/>
  <c r="F476" i="38"/>
  <c r="G476" i="38"/>
  <c r="H476" i="38"/>
  <c r="I476" i="38"/>
  <c r="J476" i="38"/>
  <c r="K476" i="38"/>
  <c r="L476" i="38"/>
  <c r="A477" i="38"/>
  <c r="B477" i="38"/>
  <c r="C477" i="38"/>
  <c r="D477" i="38"/>
  <c r="E477" i="38"/>
  <c r="F477" i="38"/>
  <c r="G477" i="38"/>
  <c r="H477" i="38"/>
  <c r="I477" i="38"/>
  <c r="J477" i="38"/>
  <c r="K477" i="38"/>
  <c r="L477" i="38"/>
  <c r="A478" i="38"/>
  <c r="B478" i="38"/>
  <c r="C478" i="38"/>
  <c r="D478" i="38"/>
  <c r="E478" i="38"/>
  <c r="F478" i="38"/>
  <c r="G478" i="38"/>
  <c r="H478" i="38"/>
  <c r="I478" i="38"/>
  <c r="J478" i="38"/>
  <c r="K478" i="38"/>
  <c r="L478" i="38"/>
  <c r="A479" i="38"/>
  <c r="B479" i="38"/>
  <c r="C479" i="38"/>
  <c r="D479" i="38"/>
  <c r="E479" i="38"/>
  <c r="F479" i="38"/>
  <c r="G479" i="38"/>
  <c r="H479" i="38"/>
  <c r="I479" i="38"/>
  <c r="J479" i="38"/>
  <c r="K479" i="38"/>
  <c r="L479" i="38"/>
  <c r="A480" i="38"/>
  <c r="B480" i="38"/>
  <c r="C480" i="38"/>
  <c r="D480" i="38"/>
  <c r="E480" i="38"/>
  <c r="F480" i="38"/>
  <c r="G480" i="38"/>
  <c r="H480" i="38"/>
  <c r="I480" i="38"/>
  <c r="J480" i="38"/>
  <c r="K480" i="38"/>
  <c r="L480" i="38"/>
  <c r="A481" i="38"/>
  <c r="B481" i="38"/>
  <c r="C481" i="38"/>
  <c r="D481" i="38"/>
  <c r="E481" i="38"/>
  <c r="F481" i="38"/>
  <c r="G481" i="38"/>
  <c r="H481" i="38"/>
  <c r="I481" i="38"/>
  <c r="J481" i="38"/>
  <c r="K481" i="38"/>
  <c r="L481" i="38"/>
  <c r="A482" i="38"/>
  <c r="B482" i="38"/>
  <c r="C482" i="38"/>
  <c r="D482" i="38"/>
  <c r="E482" i="38"/>
  <c r="F482" i="38"/>
  <c r="G482" i="38"/>
  <c r="H482" i="38"/>
  <c r="I482" i="38"/>
  <c r="J482" i="38"/>
  <c r="K482" i="38"/>
  <c r="L482" i="38"/>
  <c r="A483" i="38"/>
  <c r="B483" i="38"/>
  <c r="C483" i="38"/>
  <c r="D483" i="38"/>
  <c r="E483" i="38"/>
  <c r="F483" i="38"/>
  <c r="G483" i="38"/>
  <c r="H483" i="38"/>
  <c r="I483" i="38"/>
  <c r="J483" i="38"/>
  <c r="K483" i="38"/>
  <c r="L483" i="38"/>
  <c r="A484" i="38"/>
  <c r="B484" i="38"/>
  <c r="C484" i="38"/>
  <c r="D484" i="38"/>
  <c r="E484" i="38"/>
  <c r="F484" i="38"/>
  <c r="G484" i="38"/>
  <c r="H484" i="38"/>
  <c r="I484" i="38"/>
  <c r="J484" i="38"/>
  <c r="K484" i="38"/>
  <c r="L484" i="38"/>
  <c r="A485" i="38"/>
  <c r="B485" i="38"/>
  <c r="C485" i="38"/>
  <c r="D485" i="38"/>
  <c r="E485" i="38"/>
  <c r="F485" i="38"/>
  <c r="G485" i="38"/>
  <c r="H485" i="38"/>
  <c r="I485" i="38"/>
  <c r="J485" i="38"/>
  <c r="K485" i="38"/>
  <c r="L485" i="38"/>
  <c r="A486" i="38"/>
  <c r="B486" i="38"/>
  <c r="C486" i="38"/>
  <c r="D486" i="38"/>
  <c r="E486" i="38"/>
  <c r="F486" i="38"/>
  <c r="G486" i="38"/>
  <c r="H486" i="38"/>
  <c r="I486" i="38"/>
  <c r="J486" i="38"/>
  <c r="K486" i="38"/>
  <c r="L486" i="38"/>
  <c r="A487" i="38"/>
  <c r="B487" i="38"/>
  <c r="C487" i="38"/>
  <c r="D487" i="38"/>
  <c r="E487" i="38"/>
  <c r="F487" i="38"/>
  <c r="G487" i="38"/>
  <c r="H487" i="38"/>
  <c r="I487" i="38"/>
  <c r="J487" i="38"/>
  <c r="K487" i="38"/>
  <c r="L487" i="38"/>
  <c r="A488" i="38"/>
  <c r="B488" i="38"/>
  <c r="C488" i="38"/>
  <c r="D488" i="38"/>
  <c r="E488" i="38"/>
  <c r="F488" i="38"/>
  <c r="G488" i="38"/>
  <c r="H488" i="38"/>
  <c r="I488" i="38"/>
  <c r="J488" i="38"/>
  <c r="K488" i="38"/>
  <c r="L488" i="38"/>
  <c r="A489" i="38"/>
  <c r="B489" i="38"/>
  <c r="C489" i="38"/>
  <c r="D489" i="38"/>
  <c r="E489" i="38"/>
  <c r="F489" i="38"/>
  <c r="G489" i="38"/>
  <c r="H489" i="38"/>
  <c r="I489" i="38"/>
  <c r="J489" i="38"/>
  <c r="K489" i="38"/>
  <c r="L489" i="38"/>
  <c r="A490" i="38"/>
  <c r="B490" i="38"/>
  <c r="C490" i="38"/>
  <c r="D490" i="38"/>
  <c r="E490" i="38"/>
  <c r="F490" i="38"/>
  <c r="G490" i="38"/>
  <c r="H490" i="38"/>
  <c r="I490" i="38"/>
  <c r="J490" i="38"/>
  <c r="K490" i="38"/>
  <c r="L490" i="38"/>
  <c r="A491" i="38"/>
  <c r="B491" i="38"/>
  <c r="C491" i="38"/>
  <c r="D491" i="38"/>
  <c r="E491" i="38"/>
  <c r="F491" i="38"/>
  <c r="G491" i="38"/>
  <c r="H491" i="38"/>
  <c r="I491" i="38"/>
  <c r="J491" i="38"/>
  <c r="K491" i="38"/>
  <c r="L491" i="38"/>
  <c r="A492" i="38"/>
  <c r="B492" i="38"/>
  <c r="C492" i="38"/>
  <c r="D492" i="38"/>
  <c r="E492" i="38"/>
  <c r="F492" i="38"/>
  <c r="G492" i="38"/>
  <c r="H492" i="38"/>
  <c r="I492" i="38"/>
  <c r="J492" i="38"/>
  <c r="K492" i="38"/>
  <c r="L492" i="38"/>
  <c r="A493" i="38"/>
  <c r="B493" i="38"/>
  <c r="C493" i="38"/>
  <c r="D493" i="38"/>
  <c r="E493" i="38"/>
  <c r="F493" i="38"/>
  <c r="G493" i="38"/>
  <c r="H493" i="38"/>
  <c r="I493" i="38"/>
  <c r="J493" i="38"/>
  <c r="K493" i="38"/>
  <c r="L493" i="38"/>
  <c r="A494" i="38"/>
  <c r="B494" i="38"/>
  <c r="C494" i="38"/>
  <c r="D494" i="38"/>
  <c r="E494" i="38"/>
  <c r="F494" i="38"/>
  <c r="G494" i="38"/>
  <c r="H494" i="38"/>
  <c r="I494" i="38"/>
  <c r="J494" i="38"/>
  <c r="K494" i="38"/>
  <c r="L494" i="38"/>
  <c r="A495" i="38"/>
  <c r="B495" i="38"/>
  <c r="C495" i="38"/>
  <c r="D495" i="38"/>
  <c r="E495" i="38"/>
  <c r="F495" i="38"/>
  <c r="G495" i="38"/>
  <c r="H495" i="38"/>
  <c r="I495" i="38"/>
  <c r="J495" i="38"/>
  <c r="K495" i="38"/>
  <c r="L495" i="38"/>
  <c r="A496" i="38"/>
  <c r="B496" i="38"/>
  <c r="C496" i="38"/>
  <c r="D496" i="38"/>
  <c r="E496" i="38"/>
  <c r="F496" i="38"/>
  <c r="G496" i="38"/>
  <c r="H496" i="38"/>
  <c r="I496" i="38"/>
  <c r="J496" i="38"/>
  <c r="K496" i="38"/>
  <c r="L496" i="38"/>
  <c r="A497" i="38"/>
  <c r="B497" i="38"/>
  <c r="C497" i="38"/>
  <c r="D497" i="38"/>
  <c r="E497" i="38"/>
  <c r="F497" i="38"/>
  <c r="G497" i="38"/>
  <c r="H497" i="38"/>
  <c r="I497" i="38"/>
  <c r="J497" i="38"/>
  <c r="K497" i="38"/>
  <c r="L497" i="38"/>
  <c r="A498" i="38"/>
  <c r="B498" i="38"/>
  <c r="C498" i="38"/>
  <c r="D498" i="38"/>
  <c r="E498" i="38"/>
  <c r="F498" i="38"/>
  <c r="G498" i="38"/>
  <c r="H498" i="38"/>
  <c r="I498" i="38"/>
  <c r="J498" i="38"/>
  <c r="K498" i="38"/>
  <c r="L498" i="38"/>
  <c r="A499" i="38"/>
  <c r="B499" i="38"/>
  <c r="C499" i="38"/>
  <c r="D499" i="38"/>
  <c r="E499" i="38"/>
  <c r="F499" i="38"/>
  <c r="G499" i="38"/>
  <c r="H499" i="38"/>
  <c r="I499" i="38"/>
  <c r="J499" i="38"/>
  <c r="K499" i="38"/>
  <c r="L499" i="38"/>
  <c r="A500" i="38"/>
  <c r="B500" i="38"/>
  <c r="C500" i="38"/>
  <c r="D500" i="38"/>
  <c r="E500" i="38"/>
  <c r="F500" i="38"/>
  <c r="G500" i="38"/>
  <c r="H500" i="38"/>
  <c r="I500" i="38"/>
  <c r="J500" i="38"/>
  <c r="K500" i="38"/>
  <c r="L500" i="38"/>
  <c r="A2" i="38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B1" i="38"/>
  <c r="C1" i="38"/>
  <c r="D1" i="38"/>
  <c r="O1" i="38" s="1"/>
  <c r="E1" i="38"/>
  <c r="P1" i="38" s="1"/>
  <c r="F1" i="38"/>
  <c r="Q1" i="38" s="1"/>
  <c r="G1" i="38"/>
  <c r="R1" i="38" s="1"/>
  <c r="H1" i="38"/>
  <c r="S1" i="38" s="1"/>
  <c r="I1" i="38"/>
  <c r="T1" i="38" s="1"/>
  <c r="J1" i="38"/>
  <c r="U1" i="38" s="1"/>
  <c r="K1" i="38"/>
  <c r="V1" i="38" s="1"/>
  <c r="L1" i="38"/>
  <c r="W1" i="38" s="1"/>
  <c r="A1" i="38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AI12" i="38" l="1"/>
  <c r="AH12" i="38"/>
  <c r="AC12" i="38"/>
  <c r="AG12" i="38"/>
  <c r="AF12" i="38"/>
  <c r="AB12" i="38"/>
  <c r="O6" i="38"/>
  <c r="AA12" i="38"/>
  <c r="AE12" i="38"/>
  <c r="AD12" i="38"/>
  <c r="U2" i="38"/>
  <c r="AE3" i="38"/>
  <c r="AC9" i="38"/>
  <c r="AF4" i="38"/>
  <c r="AA5" i="38"/>
  <c r="AG11" i="38"/>
  <c r="AF10" i="38"/>
  <c r="AE9" i="38"/>
  <c r="AD8" i="38"/>
  <c r="AC7" i="38"/>
  <c r="AB6" i="38"/>
  <c r="AH4" i="38"/>
  <c r="AG3" i="38"/>
  <c r="AF2" i="38"/>
  <c r="AI8" i="38"/>
  <c r="AA6" i="38"/>
  <c r="AF11" i="38"/>
  <c r="AE10" i="38"/>
  <c r="AD9" i="38"/>
  <c r="AC8" i="38"/>
  <c r="AB7" i="38"/>
  <c r="AH5" i="38"/>
  <c r="AG4" i="38"/>
  <c r="AF3" i="38"/>
  <c r="AE2" i="38"/>
  <c r="AI7" i="38"/>
  <c r="AB8" i="38"/>
  <c r="AD2" i="38"/>
  <c r="AH7" i="38"/>
  <c r="AI5" i="38"/>
  <c r="AA7" i="38"/>
  <c r="AH6" i="38"/>
  <c r="AC10" i="38"/>
  <c r="AF5" i="38"/>
  <c r="AE4" i="38"/>
  <c r="AA9" i="38"/>
  <c r="AC11" i="38"/>
  <c r="AB10" i="38"/>
  <c r="AH8" i="38"/>
  <c r="AG7" i="38"/>
  <c r="AF6" i="38"/>
  <c r="AE5" i="38"/>
  <c r="AD4" i="38"/>
  <c r="AC3" i="38"/>
  <c r="AB2" i="38"/>
  <c r="AI4" i="38"/>
  <c r="AE11" i="38"/>
  <c r="AG5" i="38"/>
  <c r="AI6" i="38"/>
  <c r="AD11" i="38"/>
  <c r="AB9" i="38"/>
  <c r="AD3" i="38"/>
  <c r="AA2" i="38"/>
  <c r="AA11" i="38"/>
  <c r="AB11" i="38"/>
  <c r="AH9" i="38"/>
  <c r="AG8" i="38"/>
  <c r="AF7" i="38"/>
  <c r="AE6" i="38"/>
  <c r="AD5" i="38"/>
  <c r="AC4" i="38"/>
  <c r="AB3" i="38"/>
  <c r="AI11" i="38"/>
  <c r="AI3" i="38"/>
  <c r="AD10" i="38"/>
  <c r="AA8" i="38"/>
  <c r="AG6" i="38"/>
  <c r="AC2" i="38"/>
  <c r="AA3" i="38"/>
  <c r="AA10" i="38"/>
  <c r="AH10" i="38"/>
  <c r="AG9" i="38"/>
  <c r="AF8" i="38"/>
  <c r="AE7" i="38"/>
  <c r="AD6" i="38"/>
  <c r="AC5" i="38"/>
  <c r="AB4" i="38"/>
  <c r="AH2" i="38"/>
  <c r="AI10" i="38"/>
  <c r="AI2" i="38"/>
  <c r="AA4" i="38"/>
  <c r="AH11" i="38"/>
  <c r="AG10" i="38"/>
  <c r="AF9" i="38"/>
  <c r="AE8" i="38"/>
  <c r="AD7" i="38"/>
  <c r="AC6" i="38"/>
  <c r="AB5" i="38"/>
  <c r="AH3" i="38"/>
  <c r="AG2" i="38"/>
  <c r="AI9" i="38"/>
  <c r="AC1" i="38"/>
  <c r="AB1" i="38"/>
  <c r="AE1" i="38"/>
  <c r="AA1" i="38"/>
  <c r="AI1" i="38"/>
  <c r="AG1" i="38"/>
  <c r="AF1" i="38"/>
  <c r="AD1" i="38"/>
  <c r="AH1" i="38"/>
  <c r="T7" i="38"/>
  <c r="Q6" i="38"/>
  <c r="S4" i="38"/>
  <c r="P3" i="38"/>
  <c r="U7" i="38"/>
  <c r="V4" i="38"/>
  <c r="S7" i="38"/>
  <c r="P6" i="38"/>
  <c r="R4" i="38"/>
  <c r="T2" i="38"/>
  <c r="W6" i="38"/>
  <c r="U4" i="38"/>
  <c r="O2" i="38"/>
  <c r="R7" i="38"/>
  <c r="T5" i="38"/>
  <c r="Q4" i="38"/>
  <c r="S2" i="38"/>
  <c r="V6" i="38"/>
  <c r="W3" i="38"/>
  <c r="O3" i="38"/>
  <c r="Q7" i="38"/>
  <c r="S5" i="38"/>
  <c r="P4" i="38"/>
  <c r="R2" i="38"/>
  <c r="U6" i="38"/>
  <c r="V3" i="38"/>
  <c r="O4" i="38"/>
  <c r="P7" i="38"/>
  <c r="R5" i="38"/>
  <c r="T3" i="38"/>
  <c r="Q2" i="38"/>
  <c r="W5" i="38"/>
  <c r="U3" i="38"/>
  <c r="O5" i="38"/>
  <c r="T6" i="38"/>
  <c r="Q5" i="38"/>
  <c r="S3" i="38"/>
  <c r="P2" i="38"/>
  <c r="V5" i="38"/>
  <c r="W2" i="38"/>
  <c r="S6" i="38"/>
  <c r="P5" i="38"/>
  <c r="R3" i="38"/>
  <c r="W7" i="38"/>
  <c r="U5" i="38"/>
  <c r="V2" i="38"/>
  <c r="O7" i="38"/>
  <c r="R6" i="38"/>
  <c r="T4" i="38"/>
  <c r="Q3" i="38"/>
  <c r="V7" i="38"/>
  <c r="W4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4" i="33" l="1"/>
  <c r="AF5" i="33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4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4" i="33"/>
  <c r="AH10" i="33"/>
  <c r="AI10" i="33"/>
  <c r="AC4" i="33"/>
  <c r="AC5" i="33"/>
  <c r="AC6" i="33"/>
  <c r="AC7" i="33"/>
  <c r="AC8" i="33"/>
  <c r="AC9" i="33"/>
  <c r="AC10" i="33"/>
  <c r="AC11" i="33"/>
  <c r="AC12" i="33"/>
  <c r="AC13" i="33"/>
  <c r="AB13" i="33"/>
  <c r="AB4" i="33"/>
  <c r="AD4" i="33"/>
  <c r="AD6" i="33"/>
  <c r="AD8" i="33"/>
  <c r="AD11" i="33"/>
  <c r="AD13" i="33"/>
  <c r="AH6" i="33"/>
  <c r="AH11" i="33"/>
  <c r="AI4" i="33"/>
  <c r="AI9" i="33"/>
  <c r="AD10" i="33"/>
  <c r="AH9" i="33"/>
  <c r="AI6" i="33"/>
  <c r="AI13" i="33"/>
  <c r="AE4" i="33"/>
  <c r="AE5" i="33"/>
  <c r="AE6" i="33"/>
  <c r="AE7" i="33"/>
  <c r="AE8" i="33"/>
  <c r="AE9" i="33"/>
  <c r="AE10" i="33"/>
  <c r="AE11" i="33"/>
  <c r="AE12" i="33"/>
  <c r="AE13" i="33"/>
  <c r="AB5" i="33"/>
  <c r="AB12" i="33"/>
  <c r="AG4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4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4" i="33"/>
  <c r="S6" i="33"/>
  <c r="S7" i="33"/>
  <c r="S8" i="33"/>
  <c r="P10" i="33"/>
  <c r="U12" i="33"/>
  <c r="T4" i="33"/>
  <c r="T6" i="33"/>
  <c r="T7" i="33"/>
  <c r="T8" i="33"/>
  <c r="T9" i="33"/>
  <c r="T10" i="33"/>
  <c r="T11" i="33"/>
  <c r="T13" i="33"/>
  <c r="P9" i="33"/>
  <c r="W4" i="33"/>
  <c r="W8" i="33"/>
  <c r="W10" i="33"/>
  <c r="P7" i="33"/>
  <c r="P12" i="33"/>
  <c r="X4" i="33"/>
  <c r="X7" i="33"/>
  <c r="X10" i="33"/>
  <c r="P6" i="33"/>
  <c r="R4" i="33"/>
  <c r="R9" i="33"/>
  <c r="P11" i="33"/>
  <c r="S13" i="33"/>
  <c r="V12" i="33"/>
  <c r="U4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P4" i="33"/>
  <c r="R8" i="33"/>
  <c r="R13" i="33"/>
  <c r="S11" i="33"/>
  <c r="W12" i="33"/>
  <c r="V4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V3" i="33" l="1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O16" i="29" s="1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W10" i="29" l="1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AA16" i="29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<sst xmlns="http://schemas.openxmlformats.org/spreadsheetml/2006/main" count="844" uniqueCount="239">
  <si>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</si>
  <si>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</si>
  <si>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</si>
  <si>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</si>
  <si>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</si>
  <si>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</si>
  <si>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</si>
  <si>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</si>
  <si>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</si>
  <si>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</si>
  <si>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</si>
  <si>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</si>
  <si>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</si>
  <si>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</si>
  <si>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</si>
  <si>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</si>
  <si>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</si>
  <si>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</si>
  <si>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</si>
  <si>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</si>
  <si>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</si>
  <si>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</si>
  <si>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</si>
  <si>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</si>
  <si>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</si>
  <si>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</si>
  <si>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</si>
  <si>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</si>
  <si>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</si>
  <si>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</si>
  <si>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</si>
  <si>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</si>
  <si>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</si>
  <si>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</si>
  <si>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</si>
  <si>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</si>
  <si>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</si>
  <si>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</si>
  <si>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</si>
  <si>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</si>
  <si>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</si>
  <si>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</si>
  <si>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</si>
  <si>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</si>
  <si>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</si>
  <si>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</si>
  <si>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</si>
  <si>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</si>
  <si>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</si>
  <si>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</si>
  <si>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</si>
  <si>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</si>
  <si>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</si>
  <si>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</si>
  <si>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</si>
  <si>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</si>
  <si>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</si>
  <si>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</si>
  <si>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</si>
  <si>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</si>
  <si>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</si>
  <si>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</si>
  <si>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</si>
  <si>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</si>
  <si>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</si>
  <si>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</si>
  <si>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</si>
  <si>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</si>
  <si>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</si>
  <si>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</si>
  <si>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</si>
  <si>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</si>
  <si>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</si>
  <si>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</si>
  <si>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</si>
  <si>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</si>
  <si>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</si>
  <si>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</si>
  <si>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</si>
  <si>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</si>
  <si>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</si>
  <si>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</si>
  <si>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</si>
  <si>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</si>
  <si>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</si>
  <si>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</si>
  <si>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</si>
  <si>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</si>
  <si>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</si>
  <si>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</si>
  <si>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</si>
  <si>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</si>
  <si>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</si>
  <si>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</si>
  <si>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</si>
  <si>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</si>
  <si>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</si>
  <si>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</si>
  <si>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</si>
  <si>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</si>
  <si>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</si>
  <si>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</si>
  <si>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</si>
  <si>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</si>
  <si>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</si>
  <si>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</si>
  <si>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</si>
  <si>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</si>
  <si>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</si>
  <si>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</si>
  <si>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</si>
  <si>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</si>
  <si>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</si>
  <si>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</si>
  <si>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</si>
  <si>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</si>
  <si>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</si>
  <si>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</si>
  <si>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</si>
  <si>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</si>
  <si>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</si>
  <si>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</si>
  <si>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</si>
  <si>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</si>
  <si>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</si>
  <si>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</si>
  <si>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</si>
  <si>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</si>
  <si>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</si>
  <si>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</si>
  <si>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</si>
  <si>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</si>
  <si>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</si>
  <si>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</si>
  <si>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</si>
  <si>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</si>
  <si>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</si>
  <si>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</si>
  <si>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</si>
  <si>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</si>
  <si>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</si>
  <si>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</si>
  <si>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</si>
  <si>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</si>
  <si>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</si>
  <si>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</si>
  <si>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</si>
  <si>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</si>
  <si>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</si>
  <si>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</si>
  <si>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</si>
  <si>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</si>
  <si>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</si>
  <si>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</si>
  <si>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</si>
  <si>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</si>
  <si>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</si>
  <si>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</si>
  <si>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</si>
  <si>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</si>
  <si>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</si>
  <si>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</si>
  <si>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</si>
  <si>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</si>
  <si>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</si>
  <si>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</si>
  <si>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</si>
  <si>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</si>
  <si>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</si>
  <si>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</si>
  <si>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</si>
  <si>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</si>
  <si>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</si>
  <si>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</si>
  <si>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</si>
  <si>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</si>
  <si>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</si>
  <si>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</si>
  <si>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</si>
  <si>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</si>
  <si>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</si>
  <si>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</si>
  <si>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</si>
  <si>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</si>
  <si>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</si>
  <si>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</si>
  <si>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</si>
  <si>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</si>
  <si>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</si>
  <si>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</si>
  <si>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</si>
  <si>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</si>
  <si>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</si>
  <si>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</si>
  <si>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</si>
  <si>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</si>
  <si>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</si>
  <si>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</si>
  <si>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</si>
  <si>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</si>
  <si>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</si>
  <si>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</si>
  <si>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</si>
  <si>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</si>
  <si>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</si>
  <si>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</si>
  <si>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</si>
  <si>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</si>
  <si>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</si>
  <si>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</si>
  <si>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</si>
  <si>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</si>
  <si>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</si>
  <si>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</si>
  <si>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</si>
  <si>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</si>
  <si>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</si>
  <si>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</si>
  <si>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</si>
  <si>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</si>
  <si>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</si>
  <si>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</si>
  <si>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</si>
  <si>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</si>
  <si>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</si>
  <si>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</si>
  <si>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</si>
  <si>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</si>
  <si>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</si>
  <si>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</si>
  <si>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</si>
  <si>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Non-ferrous</t>
  </si>
  <si>
    <t>Non-metals</t>
  </si>
  <si>
    <t>Coke</t>
  </si>
  <si>
    <t>Coke oven gas</t>
  </si>
  <si>
    <t>Blast furnace gas</t>
  </si>
  <si>
    <t>Pet coke</t>
  </si>
  <si>
    <t>Machine drive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</si>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</sst>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1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</cellStyleXfs>
  <cellXfs count="59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1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8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C66"/>
        </patternFill>
      </fill>
    </dxf>
    <dxf>
      <fill>
        <patternFill>
          <bgColor theme="0" tint="-0.14996795556505021"/>
        </patternFill>
      </fill>
    </dxf>
    <dxf>
      <fill>
        <patternFill>
          <bgColor rgb="FFFF66CC"/>
        </patternFill>
      </fill>
    </dxf>
    <dxf>
      <fill>
        <patternFill>
          <bgColor theme="8" tint="0.59996337778862885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FF"/>
      <color rgb="FFFF33CC"/>
      <color rgb="FF00FF00"/>
      <color rgb="FF9900CC"/>
      <color rgb="FFB65708"/>
      <color rgb="FFCC3300"/>
      <color rgb="FF000000"/>
      <color rgb="FF009999"/>
      <color rgb="FFFF66CC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83156.49994764966</c:v>
                </c:pt>
                <c:pt idx="1">
                  <c:v>70720.613816237674</c:v>
                </c:pt>
                <c:pt idx="2">
                  <c:v>44614.984237590528</c:v>
                </c:pt>
                <c:pt idx="3">
                  <c:v>50708.365491703807</c:v>
                </c:pt>
                <c:pt idx="4">
                  <c:v>10940.248271598581</c:v>
                </c:pt>
                <c:pt idx="5">
                  <c:v>9377.9332101563978</c:v>
                </c:pt>
                <c:pt idx="6">
                  <c:v>5.9917482251254146</c:v>
                </c:pt>
                <c:pt idx="7">
                  <c:v>29.6432171738909</c:v>
                </c:pt>
                <c:pt idx="8">
                  <c:v>67.245973908775994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0.26543254857991194</c:v>
                </c:pt>
                <c:pt idx="4">
                  <c:v>0.64310089306610441</c:v>
                </c:pt>
                <c:pt idx="5">
                  <c:v>0.48248407173268337</c:v>
                </c:pt>
                <c:pt idx="6">
                  <c:v>0.55799320368628957</c:v>
                </c:pt>
                <c:pt idx="7">
                  <c:v>0.50085044399053591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361.54999977238992</c:v>
                </c:pt>
                <c:pt idx="1">
                  <c:v>307.48092963581593</c:v>
                </c:pt>
                <c:pt idx="2">
                  <c:v>2098.6831681201879</c:v>
                </c:pt>
                <c:pt idx="3">
                  <c:v>3085.5836636742852</c:v>
                </c:pt>
                <c:pt idx="4">
                  <c:v>729.34988477323884</c:v>
                </c:pt>
                <c:pt idx="5">
                  <c:v>625.1955473437597</c:v>
                </c:pt>
                <c:pt idx="6">
                  <c:v>0.3994498816750276</c:v>
                </c:pt>
                <c:pt idx="7">
                  <c:v>1.976214478259394</c:v>
                </c:pt>
                <c:pt idx="8">
                  <c:v>4.4830649272517338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197423.40264044088</c:v>
                </c:pt>
                <c:pt idx="1">
                  <c:v>207918.49181444797</c:v>
                </c:pt>
                <c:pt idx="2">
                  <c:v>206551.56821705232</c:v>
                </c:pt>
                <c:pt idx="3">
                  <c:v>214253.83206467686</c:v>
                </c:pt>
                <c:pt idx="4">
                  <c:v>168976.62587091629</c:v>
                </c:pt>
                <c:pt idx="5">
                  <c:v>110373.48458450011</c:v>
                </c:pt>
                <c:pt idx="6">
                  <c:v>26359.085238473574</c:v>
                </c:pt>
                <c:pt idx="7">
                  <c:v>12461.806016530199</c:v>
                </c:pt>
                <c:pt idx="8">
                  <c:v>22866.951562707924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3741.1204701273259</c:v>
                </c:pt>
                <c:pt idx="1">
                  <c:v>0</c:v>
                </c:pt>
                <c:pt idx="2">
                  <c:v>7013</c:v>
                </c:pt>
                <c:pt idx="3">
                  <c:v>9597.4</c:v>
                </c:pt>
                <c:pt idx="4">
                  <c:v>13985.15440800993</c:v>
                </c:pt>
                <c:pt idx="5">
                  <c:v>1407.664022700473</c:v>
                </c:pt>
                <c:pt idx="6">
                  <c:v>61404.008769603097</c:v>
                </c:pt>
                <c:pt idx="7">
                  <c:v>47024.308225702203</c:v>
                </c:pt>
                <c:pt idx="8">
                  <c:v>2982.0321501170552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11501.79685176877</c:v>
                </c:pt>
                <c:pt idx="6">
                  <c:v>21160.336426380138</c:v>
                </c:pt>
                <c:pt idx="7">
                  <c:v>26569.294818263988</c:v>
                </c:pt>
                <c:pt idx="8">
                  <c:v>50542.325364899385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18323.23316363119</c:v>
                </c:pt>
                <c:pt idx="4">
                  <c:v>19713.367999917951</c:v>
                </c:pt>
                <c:pt idx="5">
                  <c:v>19466.332583590149</c:v>
                </c:pt>
                <c:pt idx="6">
                  <c:v>19142.201488446011</c:v>
                </c:pt>
                <c:pt idx="7">
                  <c:v>18856.273410831211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69.334833610331671</c:v>
                </c:pt>
                <c:pt idx="1">
                  <c:v>79.522958439390521</c:v>
                </c:pt>
                <c:pt idx="2">
                  <c:v>158.61556492916901</c:v>
                </c:pt>
                <c:pt idx="3">
                  <c:v>149.35749775049831</c:v>
                </c:pt>
                <c:pt idx="4">
                  <c:v>573.44148531234077</c:v>
                </c:pt>
                <c:pt idx="5">
                  <c:v>736.17053027494262</c:v>
                </c:pt>
                <c:pt idx="6">
                  <c:v>579.67946936152555</c:v>
                </c:pt>
                <c:pt idx="7">
                  <c:v>13.8258771526018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74.678748875249127</c:v>
                </c:pt>
                <c:pt idx="4">
                  <c:v>528.16978910347154</c:v>
                </c:pt>
                <c:pt idx="5">
                  <c:v>1210.1433374382621</c:v>
                </c:pt>
                <c:pt idx="6">
                  <c:v>1216.5551021792301</c:v>
                </c:pt>
                <c:pt idx="7">
                  <c:v>146.7235942725091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30.18113080591267</c:v>
                </c:pt>
                <c:pt idx="5">
                  <c:v>70.591694683898609</c:v>
                </c:pt>
                <c:pt idx="6">
                  <c:v>81.362541568047945</c:v>
                </c:pt>
                <c:pt idx="7">
                  <c:v>8.7469835047072753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0.58981058131939079</c:v>
                </c:pt>
                <c:pt idx="1">
                  <c:v>0.58981058131939079</c:v>
                </c:pt>
                <c:pt idx="2">
                  <c:v>0.60548661005878324</c:v>
                </c:pt>
                <c:pt idx="3">
                  <c:v>0.60548661005878324</c:v>
                </c:pt>
                <c:pt idx="4">
                  <c:v>0.60548661005878324</c:v>
                </c:pt>
                <c:pt idx="5">
                  <c:v>38.312399352695166</c:v>
                </c:pt>
                <c:pt idx="6">
                  <c:v>225.43514056284425</c:v>
                </c:pt>
                <c:pt idx="7">
                  <c:v>475.54210791729702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0.58981058131939079</c:v>
                </c:pt>
                <c:pt idx="1">
                  <c:v>0.58981058131939079</c:v>
                </c:pt>
                <c:pt idx="2">
                  <c:v>0.60548661005878324</c:v>
                </c:pt>
                <c:pt idx="3">
                  <c:v>0.60548661005878324</c:v>
                </c:pt>
                <c:pt idx="4">
                  <c:v>0.60548661005878324</c:v>
                </c:pt>
                <c:pt idx="5">
                  <c:v>38.312399352695166</c:v>
                </c:pt>
                <c:pt idx="6">
                  <c:v>225.43514056284425</c:v>
                </c:pt>
                <c:pt idx="7">
                  <c:v>475.54210791729702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1712.7514601592161</c:v>
                </c:pt>
                <c:pt idx="1">
                  <c:v>2011.5776959783423</c:v>
                </c:pt>
                <c:pt idx="2">
                  <c:v>1926.2176652690393</c:v>
                </c:pt>
                <c:pt idx="3">
                  <c:v>2011.5776959783423</c:v>
                </c:pt>
                <c:pt idx="4">
                  <c:v>1864.7425082413663</c:v>
                </c:pt>
                <c:pt idx="5">
                  <c:v>1859.684389288047</c:v>
                </c:pt>
                <c:pt idx="6">
                  <c:v>1868.9038536903984</c:v>
                </c:pt>
                <c:pt idx="7">
                  <c:v>1707.2447563235112</c:v>
                </c:pt>
                <c:pt idx="8">
                  <c:v>556.56440525509367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8489.2063135389562</c:v>
                </c:pt>
                <c:pt idx="1">
                  <c:v>8940.4951480212621</c:v>
                </c:pt>
                <c:pt idx="2">
                  <c:v>8881.7174333332496</c:v>
                </c:pt>
                <c:pt idx="3">
                  <c:v>9212.9147787811035</c:v>
                </c:pt>
                <c:pt idx="4">
                  <c:v>7265.9949124493996</c:v>
                </c:pt>
                <c:pt idx="5">
                  <c:v>4746.0598371335045</c:v>
                </c:pt>
                <c:pt idx="6">
                  <c:v>1133.4406652543635</c:v>
                </c:pt>
                <c:pt idx="7">
                  <c:v>535.85765871079855</c:v>
                </c:pt>
                <c:pt idx="8">
                  <c:v>983.2789171964406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144.03313809990203</c:v>
                </c:pt>
                <c:pt idx="1">
                  <c:v>0</c:v>
                </c:pt>
                <c:pt idx="2">
                  <c:v>270.00049999999999</c:v>
                </c:pt>
                <c:pt idx="3">
                  <c:v>369.49989999999997</c:v>
                </c:pt>
                <c:pt idx="4">
                  <c:v>538.42844470838236</c:v>
                </c:pt>
                <c:pt idx="5">
                  <c:v>54.195064873968207</c:v>
                </c:pt>
                <c:pt idx="6">
                  <c:v>2364.0543376297192</c:v>
                </c:pt>
                <c:pt idx="7">
                  <c:v>1810.4358666895348</c:v>
                </c:pt>
                <c:pt idx="8">
                  <c:v>114.80823777950663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506.0790614778258</c:v>
                </c:pt>
                <c:pt idx="6">
                  <c:v>931.05480276072603</c:v>
                </c:pt>
                <c:pt idx="7">
                  <c:v>1169.0489720036155</c:v>
                </c:pt>
                <c:pt idx="8">
                  <c:v>2223.8623160555726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806.22225919977234</c:v>
                </c:pt>
                <c:pt idx="4">
                  <c:v>867.38819199638976</c:v>
                </c:pt>
                <c:pt idx="5">
                  <c:v>856.51863367796648</c:v>
                </c:pt>
                <c:pt idx="6">
                  <c:v>842.25686549162447</c:v>
                </c:pt>
                <c:pt idx="7">
                  <c:v>829.67603007657317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3575.729497748935</c:v>
                </c:pt>
                <c:pt idx="1">
                  <c:v>3040.9863940982195</c:v>
                </c:pt>
                <c:pt idx="2">
                  <c:v>1918.4443222163925</c:v>
                </c:pt>
                <c:pt idx="3">
                  <c:v>2180.4597161432634</c:v>
                </c:pt>
                <c:pt idx="4">
                  <c:v>470.43067567873891</c:v>
                </c:pt>
                <c:pt idx="5">
                  <c:v>403.25112803672505</c:v>
                </c:pt>
                <c:pt idx="6">
                  <c:v>0.2576451736803928</c:v>
                </c:pt>
                <c:pt idx="7">
                  <c:v>1.2746583384773087</c:v>
                </c:pt>
                <c:pt idx="8">
                  <c:v>2.8915768780773674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9.5555717488768292E-3</c:v>
                </c:pt>
                <c:pt idx="4">
                  <c:v>2.3151632150379756E-2</c:v>
                </c:pt>
                <c:pt idx="5">
                  <c:v>1.7369426582376599E-2</c:v>
                </c:pt>
                <c:pt idx="6">
                  <c:v>2.0087755332706424E-2</c:v>
                </c:pt>
                <c:pt idx="7">
                  <c:v>1.8030615983659293E-2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9.7618499938545273</c:v>
                </c:pt>
                <c:pt idx="1">
                  <c:v>8.3019851001670304</c:v>
                </c:pt>
                <c:pt idx="2">
                  <c:v>56.664445539245072</c:v>
                </c:pt>
                <c:pt idx="3">
                  <c:v>83.310758919205696</c:v>
                </c:pt>
                <c:pt idx="4">
                  <c:v>19.692446888877448</c:v>
                </c:pt>
                <c:pt idx="5">
                  <c:v>16.880279778281512</c:v>
                </c:pt>
                <c:pt idx="6">
                  <c:v>1.0785146805225744E-2</c:v>
                </c:pt>
                <c:pt idx="7">
                  <c:v>5.335779091300364E-2</c:v>
                </c:pt>
                <c:pt idx="8">
                  <c:v>0.12104275303579681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946.10941308898612</c:v>
                </c:pt>
                <c:pt idx="1">
                  <c:v>903.61597478497856</c:v>
                </c:pt>
                <c:pt idx="2">
                  <c:v>611.28766937459761</c:v>
                </c:pt>
                <c:pt idx="3">
                  <c:v>629.49899694382225</c:v>
                </c:pt>
                <c:pt idx="4">
                  <c:v>292.16961024782978</c:v>
                </c:pt>
                <c:pt idx="5">
                  <c:v>204.67509065821071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365.51383691101398</c:v>
                </c:pt>
                <c:pt idx="1">
                  <c:v>441.53167983723409</c:v>
                </c:pt>
                <c:pt idx="2">
                  <c:v>706.99913450450686</c:v>
                </c:pt>
                <c:pt idx="3">
                  <c:v>706.99913450450686</c:v>
                </c:pt>
                <c:pt idx="4">
                  <c:v>468.44009157828663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44.376199999999997</c:v>
                </c:pt>
                <c:pt idx="1">
                  <c:v>40.822500107579188</c:v>
                </c:pt>
                <c:pt idx="2">
                  <c:v>15.58750010757919</c:v>
                </c:pt>
                <c:pt idx="3">
                  <c:v>8.4524001075791837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3.1958000000000002</c:v>
                </c:pt>
                <c:pt idx="1">
                  <c:v>8.1932498924208197</c:v>
                </c:pt>
                <c:pt idx="2">
                  <c:v>33.547599892420813</c:v>
                </c:pt>
                <c:pt idx="3">
                  <c:v>33.547599892420813</c:v>
                </c:pt>
                <c:pt idx="4">
                  <c:v>26.952249999999999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4.9910337777869147</c:v>
                </c:pt>
                <c:pt idx="2">
                  <c:v>20.220837462834481</c:v>
                </c:pt>
                <c:pt idx="3">
                  <c:v>15.23217868504757</c:v>
                </c:pt>
                <c:pt idx="4">
                  <c:v>394.10572996550349</c:v>
                </c:pt>
                <c:pt idx="5">
                  <c:v>1022.8798066764029</c:v>
                </c:pt>
                <c:pt idx="6">
                  <c:v>1338.241485775924</c:v>
                </c:pt>
                <c:pt idx="7">
                  <c:v>1610.379153423735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8.1100000000000012</c:v>
                </c:pt>
                <c:pt idx="3">
                  <c:v>50.400000000000013</c:v>
                </c:pt>
                <c:pt idx="4">
                  <c:v>50.400000000000013</c:v>
                </c:pt>
                <c:pt idx="5">
                  <c:v>42.290000000000013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8.1099999999999977</c:v>
                </c:pt>
                <c:pt idx="3">
                  <c:v>50.400000000000027</c:v>
                </c:pt>
                <c:pt idx="4">
                  <c:v>297.00000000000011</c:v>
                </c:pt>
                <c:pt idx="5">
                  <c:v>290.19000000000011</c:v>
                </c:pt>
                <c:pt idx="6">
                  <c:v>247.9</c:v>
                </c:pt>
                <c:pt idx="7">
                  <c:v>0</c:v>
                </c:pt>
                <c:pt idx="8">
                  <c:v>2.2478675469692542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39.586170799999991</c:v>
                </c:pt>
                <c:pt idx="2">
                  <c:v>40.174727038121219</c:v>
                </c:pt>
                <c:pt idx="3">
                  <c:v>43.416472431863021</c:v>
                </c:pt>
                <c:pt idx="4">
                  <c:v>42.468239394041682</c:v>
                </c:pt>
                <c:pt idx="5">
                  <c:v>30.54329817789279</c:v>
                </c:pt>
                <c:pt idx="6">
                  <c:v>8.7621187120022039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0.42364655034008442</c:v>
                </c:pt>
                <c:pt idx="1">
                  <c:v>0.42364655034008442</c:v>
                </c:pt>
                <c:pt idx="2">
                  <c:v>0.42364655034008442</c:v>
                </c:pt>
                <c:pt idx="3">
                  <c:v>0.42364655034008442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1.1886875450224239</c:v>
                </c:pt>
                <c:pt idx="1">
                  <c:v>1.2374875450224241</c:v>
                </c:pt>
                <c:pt idx="2">
                  <c:v>1.0554875450224239</c:v>
                </c:pt>
                <c:pt idx="3">
                  <c:v>0.51235344965991581</c:v>
                </c:pt>
                <c:pt idx="4">
                  <c:v>0.23079999999999989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3.6659046374918369E-3</c:v>
                </c:pt>
                <c:pt idx="1">
                  <c:v>3.6659046374918382E-3</c:v>
                </c:pt>
                <c:pt idx="2">
                  <c:v>3.6659046374918382E-3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4.0000000000000008E-2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21.3</c:v>
                </c:pt>
                <c:pt idx="7">
                  <c:v>33.299999999999983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0.03</c:v>
                </c:pt>
                <c:pt idx="3">
                  <c:v>3.0000000000000009E-2</c:v>
                </c:pt>
                <c:pt idx="4">
                  <c:v>1.1599999999999999</c:v>
                </c:pt>
                <c:pt idx="5">
                  <c:v>6.84</c:v>
                </c:pt>
                <c:pt idx="6">
                  <c:v>16</c:v>
                </c:pt>
                <c:pt idx="7">
                  <c:v>6.3872391809256088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187.02447350000006</c:v>
                </c:pt>
                <c:pt idx="1">
                  <c:v>197.20473880367319</c:v>
                </c:pt>
                <c:pt idx="2">
                  <c:v>200.54851991706781</c:v>
                </c:pt>
                <c:pt idx="3">
                  <c:v>214.61757238865701</c:v>
                </c:pt>
                <c:pt idx="4">
                  <c:v>200.3129167693962</c:v>
                </c:pt>
                <c:pt idx="5">
                  <c:v>170.76891964630889</c:v>
                </c:pt>
                <c:pt idx="6">
                  <c:v>131.21518643779089</c:v>
                </c:pt>
                <c:pt idx="7">
                  <c:v>75.237456447975845</c:v>
                </c:pt>
                <c:pt idx="8">
                  <c:v>67.88656203308075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2.114229626528362</c:v>
                </c:pt>
                <c:pt idx="4">
                  <c:v>2.114229626528362</c:v>
                </c:pt>
                <c:pt idx="5">
                  <c:v>2.114229626528362</c:v>
                </c:pt>
                <c:pt idx="6">
                  <c:v>2.114229626528362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1.6138125000000001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2.175770373471638</c:v>
                </c:pt>
                <c:pt idx="4">
                  <c:v>23.18577037347163</c:v>
                </c:pt>
                <c:pt idx="5">
                  <c:v>57.085770373471647</c:v>
                </c:pt>
                <c:pt idx="6">
                  <c:v>90.88577037347163</c:v>
                </c:pt>
                <c:pt idx="7">
                  <c:v>90.439408499999999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4.29</c:v>
                </c:pt>
                <c:pt idx="7">
                  <c:v>25.3</c:v>
                </c:pt>
                <c:pt idx="8">
                  <c:v>59.200000000000017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1.6537600000000003</c:v>
                </c:pt>
                <c:pt idx="1">
                  <c:v>1.8236404046692609</c:v>
                </c:pt>
                <c:pt idx="2">
                  <c:v>1.0637902360570717</c:v>
                </c:pt>
                <c:pt idx="3">
                  <c:v>1.9402346764005178</c:v>
                </c:pt>
                <c:pt idx="4">
                  <c:v>2.0643451190443418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2.3552215598627431</c:v>
                </c:pt>
                <c:pt idx="8">
                  <c:v>2.4262690374815299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91.281259059732349</c:v>
                </c:pt>
                <c:pt idx="3">
                  <c:v>91.281259059732349</c:v>
                </c:pt>
                <c:pt idx="4">
                  <c:v>91.281259059732349</c:v>
                </c:pt>
                <c:pt idx="5">
                  <c:v>91.281259059732349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127.14426800000004</c:v>
                </c:pt>
                <c:pt idx="1">
                  <c:v>151.87266358393779</c:v>
                </c:pt>
                <c:pt idx="2">
                  <c:v>79.367645583937744</c:v>
                </c:pt>
                <c:pt idx="3">
                  <c:v>96.197485962165146</c:v>
                </c:pt>
                <c:pt idx="4">
                  <c:v>91.60676616777468</c:v>
                </c:pt>
                <c:pt idx="5">
                  <c:v>44.098688764328529</c:v>
                </c:pt>
                <c:pt idx="6">
                  <c:v>44.098688764328529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6.2467500000000005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0.25099999999999989</c:v>
                </c:pt>
                <c:pt idx="3">
                  <c:v>0.25099999999999989</c:v>
                </c:pt>
                <c:pt idx="4">
                  <c:v>9.6900000000000013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210.51168217515681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6.5000000000000018</c:v>
                </c:pt>
                <c:pt idx="6">
                  <c:v>27.20857580644844</c:v>
                </c:pt>
                <c:pt idx="7">
                  <c:v>11.15900615344504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3.2377006757900672E-3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3.913461980842718</c:v>
                </c:pt>
                <c:pt idx="3">
                  <c:v>4.3173216559601153</c:v>
                </c:pt>
                <c:pt idx="4">
                  <c:v>4.4362907342525624</c:v>
                </c:pt>
                <c:pt idx="5">
                  <c:v>4.5609144184206896</c:v>
                </c:pt>
                <c:pt idx="6">
                  <c:v>4.6666539280100956</c:v>
                </c:pt>
                <c:pt idx="7">
                  <c:v>4.7828123187954299</c:v>
                </c:pt>
                <c:pt idx="8">
                  <c:v>4.9070513362057309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151.83759999999998</c:v>
                </c:pt>
                <c:pt idx="1">
                  <c:v>161.84162025073937</c:v>
                </c:pt>
                <c:pt idx="2">
                  <c:v>165.46988300491839</c:v>
                </c:pt>
                <c:pt idx="3">
                  <c:v>177.08193133008371</c:v>
                </c:pt>
                <c:pt idx="4">
                  <c:v>182.52075870867569</c:v>
                </c:pt>
                <c:pt idx="5">
                  <c:v>172.48079640603891</c:v>
                </c:pt>
                <c:pt idx="6">
                  <c:v>101.0415821295166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2.55206</c:v>
                </c:pt>
                <c:pt idx="1">
                  <c:v>1.9739849999999999</c:v>
                </c:pt>
                <c:pt idx="2">
                  <c:v>1.39591</c:v>
                </c:pt>
                <c:pt idx="3">
                  <c:v>3.4428200000000002</c:v>
                </c:pt>
                <c:pt idx="4">
                  <c:v>2.0469100000000009</c:v>
                </c:pt>
                <c:pt idx="5">
                  <c:v>2.0469100000000009</c:v>
                </c:pt>
                <c:pt idx="6">
                  <c:v>2.0469100000000009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8.2609999999999822E-2</c:v>
                </c:pt>
                <c:pt idx="2">
                  <c:v>0.1071799999999998</c:v>
                </c:pt>
                <c:pt idx="3">
                  <c:v>0.1071799999999998</c:v>
                </c:pt>
                <c:pt idx="4">
                  <c:v>0.1071799999999998</c:v>
                </c:pt>
                <c:pt idx="5">
                  <c:v>5.3490621092619079</c:v>
                </c:pt>
                <c:pt idx="6">
                  <c:v>20.867136195576371</c:v>
                </c:pt>
                <c:pt idx="7">
                  <c:v>20.867136195576371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50.411326449332741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2.5999999999999988E-2</c:v>
                </c:pt>
                <c:pt idx="3">
                  <c:v>2.5999999999999988E-2</c:v>
                </c:pt>
                <c:pt idx="4">
                  <c:v>1.01</c:v>
                </c:pt>
                <c:pt idx="5">
                  <c:v>6.2599999999999989</c:v>
                </c:pt>
                <c:pt idx="6">
                  <c:v>36.9</c:v>
                </c:pt>
                <c:pt idx="7">
                  <c:v>86.199999999999989</c:v>
                </c:pt>
                <c:pt idx="8">
                  <c:v>50.283999999999999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0.121</c:v>
                </c:pt>
                <c:pt idx="5">
                  <c:v>0.75499999999999989</c:v>
                </c:pt>
                <c:pt idx="6">
                  <c:v>4.7</c:v>
                </c:pt>
                <c:pt idx="7">
                  <c:v>27.70000000000001</c:v>
                </c:pt>
                <c:pt idx="8">
                  <c:v>50.411326449332741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0.35324539866405752</c:v>
                </c:pt>
                <c:pt idx="1">
                  <c:v>0.28214247599999998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0.39006923133594251</c:v>
                </c:pt>
                <c:pt idx="1">
                  <c:v>0.50145697566692604</c:v>
                </c:pt>
                <c:pt idx="2">
                  <c:v>0.50681309402801578</c:v>
                </c:pt>
                <c:pt idx="3">
                  <c:v>0.66617149584534063</c:v>
                </c:pt>
                <c:pt idx="4">
                  <c:v>0.76255502371974015</c:v>
                </c:pt>
                <c:pt idx="5">
                  <c:v>0.85558484726806616</c:v>
                </c:pt>
                <c:pt idx="6">
                  <c:v>0.87419168015905313</c:v>
                </c:pt>
                <c:pt idx="7">
                  <c:v>0.89075360898535394</c:v>
                </c:pt>
                <c:pt idx="8">
                  <c:v>0.90516962845537541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0.10500420284099241</c:v>
                </c:pt>
                <c:pt idx="2">
                  <c:v>6.6667199999999996E-2</c:v>
                </c:pt>
                <c:pt idx="3">
                  <c:v>9.3151118249139603E-2</c:v>
                </c:pt>
                <c:pt idx="4">
                  <c:v>0.32645180785207245</c:v>
                </c:pt>
                <c:pt idx="5">
                  <c:v>0.33247208414087748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6.992E-3</c:v>
                </c:pt>
                <c:pt idx="1">
                  <c:v>5.5935999999999998E-3</c:v>
                </c:pt>
                <c:pt idx="2">
                  <c:v>4.1951999999999996E-3</c:v>
                </c:pt>
                <c:pt idx="3">
                  <c:v>5.5935999999999998E-3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7.5572000000000014E-2</c:v>
                </c:pt>
                <c:pt idx="1">
                  <c:v>0.20833141160258728</c:v>
                </c:pt>
                <c:pt idx="2">
                  <c:v>0.22525081219024651</c:v>
                </c:pt>
                <c:pt idx="3">
                  <c:v>0.22864909230777841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2.4000000000000011E-5</c:v>
                </c:pt>
                <c:pt idx="3">
                  <c:v>1.4899999999999999E-4</c:v>
                </c:pt>
                <c:pt idx="4">
                  <c:v>9.2699999999999976E-4</c:v>
                </c:pt>
                <c:pt idx="5">
                  <c:v>5.77E-3</c:v>
                </c:pt>
                <c:pt idx="6">
                  <c:v>3.3999999999999989E-2</c:v>
                </c:pt>
                <c:pt idx="7">
                  <c:v>7.9400000000000012E-2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9.2700000000000009E-4</c:v>
                </c:pt>
                <c:pt idx="5">
                  <c:v>5.7700000000000034E-3</c:v>
                </c:pt>
                <c:pt idx="6">
                  <c:v>3.4000000000000023E-2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3.8200359364769863E-2</c:v>
                </c:pt>
                <c:pt idx="1">
                  <c:v>3.0315305708364711E-2</c:v>
                </c:pt>
                <c:pt idx="2">
                  <c:v>1.59201E-2</c:v>
                </c:pt>
                <c:pt idx="3">
                  <c:v>3.2650626856335782E-2</c:v>
                </c:pt>
                <c:pt idx="4">
                  <c:v>3.9436446514746128E-2</c:v>
                </c:pt>
                <c:pt idx="5">
                  <c:v>4.477036097107754E-2</c:v>
                </c:pt>
                <c:pt idx="6">
                  <c:v>1.215018741657895E-2</c:v>
                </c:pt>
                <c:pt idx="7">
                  <c:v>0</c:v>
                </c:pt>
                <c:pt idx="8">
                  <c:v>6.312027810000001E-2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0.32754524063523011</c:v>
                </c:pt>
                <c:pt idx="1">
                  <c:v>0.35239975162393172</c:v>
                </c:pt>
                <c:pt idx="2">
                  <c:v>0.33944485462829688</c:v>
                </c:pt>
                <c:pt idx="3">
                  <c:v>0.36040074581196579</c:v>
                </c:pt>
                <c:pt idx="4">
                  <c:v>0.36440124290598314</c:v>
                </c:pt>
                <c:pt idx="5">
                  <c:v>0.36840174000000009</c:v>
                </c:pt>
                <c:pt idx="6">
                  <c:v>0.36840174000000009</c:v>
                </c:pt>
                <c:pt idx="7">
                  <c:v>0.32655456463682297</c:v>
                </c:pt>
                <c:pt idx="8">
                  <c:v>0.14192521648951281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4.0300000000000009E-2</c:v>
                </c:pt>
                <c:pt idx="7">
                  <c:v>9.4299999999999995E-2</c:v>
                </c:pt>
                <c:pt idx="8">
                  <c:v>0.14799999999999999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4.0300000000000009E-2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2.565431164901664E-5</c:v>
                </c:pt>
                <c:pt idx="7">
                  <c:v>6.8500000000000011E-3</c:v>
                </c:pt>
                <c:pt idx="8">
                  <c:v>4.0300000000000009E-2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5376.1519986336734</c:v>
                </c:pt>
                <c:pt idx="7">
                  <c:v>4891.4522719933593</c:v>
                </c:pt>
                <c:pt idx="8">
                  <c:v>4571.928970625544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4446.3948179084709</c:v>
                </c:pt>
                <c:pt idx="6">
                  <c:v>1985.94267665762</c:v>
                </c:pt>
                <c:pt idx="7">
                  <c:v>566.09534825783953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1540.1754339941581</c:v>
                </c:pt>
                <c:pt idx="5">
                  <c:v>961.7195325269364</c:v>
                </c:pt>
                <c:pt idx="6">
                  <c:v>254.57423344729031</c:v>
                </c:pt>
                <c:pt idx="7">
                  <c:v>94.972222686744843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5295.680716758583</c:v>
                </c:pt>
                <c:pt idx="1">
                  <c:v>5926.2197280848477</c:v>
                </c:pt>
                <c:pt idx="2">
                  <c:v>6329.1436000000022</c:v>
                </c:pt>
                <c:pt idx="3">
                  <c:v>7773.1591431696424</c:v>
                </c:pt>
                <c:pt idx="4">
                  <c:v>8599</c:v>
                </c:pt>
                <c:pt idx="5">
                  <c:v>8349.7553812279912</c:v>
                </c:pt>
                <c:pt idx="6">
                  <c:v>8355.5990329755441</c:v>
                </c:pt>
                <c:pt idx="7">
                  <c:v>9058.7000000000007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2231.0100000000002</c:v>
                </c:pt>
                <c:pt idx="3">
                  <c:v>2273.754959451373</c:v>
                </c:pt>
                <c:pt idx="4">
                  <c:v>2365.270617843978</c:v>
                </c:pt>
                <c:pt idx="5">
                  <c:v>1755.716164853181</c:v>
                </c:pt>
                <c:pt idx="6">
                  <c:v>1513.651419018114</c:v>
                </c:pt>
                <c:pt idx="7">
                  <c:v>1359.2620610516749</c:v>
                </c:pt>
                <c:pt idx="8">
                  <c:v>2044.2002487809491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229.43750670849201</c:v>
                </c:pt>
                <c:pt idx="1">
                  <c:v>250.18053658648</c:v>
                </c:pt>
                <c:pt idx="2">
                  <c:v>245.9098810187636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428.58749329150783</c:v>
                </c:pt>
                <c:pt idx="1">
                  <c:v>993.1114634135198</c:v>
                </c:pt>
                <c:pt idx="2">
                  <c:v>1510.5991189812357</c:v>
                </c:pt>
                <c:pt idx="3">
                  <c:v>2697.342784830465</c:v>
                </c:pt>
                <c:pt idx="4">
                  <c:v>3830.2453880159742</c:v>
                </c:pt>
                <c:pt idx="5">
                  <c:v>5018.6978849267389</c:v>
                </c:pt>
                <c:pt idx="6">
                  <c:v>6329.5048631837499</c:v>
                </c:pt>
                <c:pt idx="7">
                  <c:v>7177.3174762046146</c:v>
                </c:pt>
                <c:pt idx="8">
                  <c:v>7085.0710928674671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550.08000000000015</c:v>
                </c:pt>
                <c:pt idx="1">
                  <c:v>1109.6399999999999</c:v>
                </c:pt>
                <c:pt idx="2">
                  <c:v>1790.2600000000002</c:v>
                </c:pt>
                <c:pt idx="3">
                  <c:v>3557.3565212995882</c:v>
                </c:pt>
                <c:pt idx="4">
                  <c:v>5371.5782169453178</c:v>
                </c:pt>
                <c:pt idx="5">
                  <c:v>7697.7352460138218</c:v>
                </c:pt>
                <c:pt idx="6">
                  <c:v>10936.399535503766</c:v>
                </c:pt>
                <c:pt idx="7">
                  <c:v>14198.909401753768</c:v>
                </c:pt>
                <c:pt idx="8">
                  <c:v>15408.900763639902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167.8807167585833</c:v>
                </c:pt>
                <c:pt idx="1">
                  <c:v>0</c:v>
                </c:pt>
                <c:pt idx="2">
                  <c:v>0</c:v>
                </c:pt>
                <c:pt idx="3">
                  <c:v>809.90000000000009</c:v>
                </c:pt>
                <c:pt idx="4">
                  <c:v>949.4</c:v>
                </c:pt>
                <c:pt idx="5">
                  <c:v>972.5999999999998</c:v>
                </c:pt>
                <c:pt idx="6">
                  <c:v>995.79999999999973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38.544802969993789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286.64999999999998</c:v>
                </c:pt>
                <c:pt idx="8">
                  <c:v>284.8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882.50000000000011</c:v>
                </c:pt>
                <c:pt idx="5">
                  <c:v>599.80538122799317</c:v>
                </c:pt>
                <c:pt idx="6">
                  <c:v>572.19903297554458</c:v>
                </c:pt>
                <c:pt idx="7">
                  <c:v>969.80000000000007</c:v>
                </c:pt>
                <c:pt idx="8">
                  <c:v>995.09999999999991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702.22492511485359</c:v>
                </c:pt>
                <c:pt idx="2">
                  <c:v>928.83513330700919</c:v>
                </c:pt>
                <c:pt idx="3">
                  <c:v>1319.309143169643</c:v>
                </c:pt>
                <c:pt idx="4">
                  <c:v>1777.5</c:v>
                </c:pt>
                <c:pt idx="5">
                  <c:v>1751.8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</c:v>
                </c:pt>
                <c:pt idx="7">
                  <c:v>923.15</c:v>
                </c:pt>
                <c:pt idx="8">
                  <c:v>902.40000000000009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424.30000000000018</c:v>
                </c:pt>
                <c:pt idx="1">
                  <c:v>447.64999999999992</c:v>
                </c:pt>
                <c:pt idx="2">
                  <c:v>471.00000000000011</c:v>
                </c:pt>
                <c:pt idx="3">
                  <c:v>518</c:v>
                </c:pt>
                <c:pt idx="4">
                  <c:v>565</c:v>
                </c:pt>
                <c:pt idx="5">
                  <c:v>610.14999999999986</c:v>
                </c:pt>
                <c:pt idx="6">
                  <c:v>655.29999999999984</c:v>
                </c:pt>
                <c:pt idx="7">
                  <c:v>707.09999999999991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43</c:v>
                </c:pt>
                <c:pt idx="7">
                  <c:v>48.3</c:v>
                </c:pt>
                <c:pt idx="8">
                  <c:v>53.600000000000009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53.708466692992047</c:v>
                </c:pt>
                <c:pt idx="3">
                  <c:v>71.399999999999991</c:v>
                </c:pt>
                <c:pt idx="4">
                  <c:v>73.600000000000009</c:v>
                </c:pt>
                <c:pt idx="5">
                  <c:v>65</c:v>
                </c:pt>
                <c:pt idx="6">
                  <c:v>56.399999999999991</c:v>
                </c:pt>
                <c:pt idx="7">
                  <c:v>56.400000000000013</c:v>
                </c:pt>
                <c:pt idx="8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1.3999999999999992</c:v>
                </c:pt>
                <c:pt idx="1">
                  <c:v>1.228</c:v>
                </c:pt>
                <c:pt idx="2">
                  <c:v>0.88800000000000046</c:v>
                </c:pt>
                <c:pt idx="3">
                  <c:v>0.39790800242509283</c:v>
                </c:pt>
                <c:pt idx="4">
                  <c:v>0.1847299636148434</c:v>
                </c:pt>
                <c:pt idx="5">
                  <c:v>2.3231252674838776E-2</c:v>
                </c:pt>
                <c:pt idx="6">
                  <c:v>-7.6999130603922303E-3</c:v>
                </c:pt>
                <c:pt idx="7">
                  <c:v>-4.7938168408248397E-2</c:v>
                </c:pt>
                <c:pt idx="8" formatCode="0.000">
                  <c:v>-0.28266132460407611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0.12870006474715628</c:v>
                </c:pt>
                <c:pt idx="1">
                  <c:v>0.11819163827265726</c:v>
                </c:pt>
                <c:pt idx="2">
                  <c:v>0.17301380159998947</c:v>
                </c:pt>
                <c:pt idx="3">
                  <c:v>0.13588296101668218</c:v>
                </c:pt>
                <c:pt idx="4" formatCode="0.0">
                  <c:v>7.015768334285595E-2</c:v>
                </c:pt>
                <c:pt idx="5" formatCode="0.0">
                  <c:v>7.2647123514905293E-2</c:v>
                </c:pt>
                <c:pt idx="6" formatCode="0.0">
                  <c:v>2.056975365097324E-2</c:v>
                </c:pt>
                <c:pt idx="7" formatCode="0.0">
                  <c:v>1.4939641857030072E-2</c:v>
                </c:pt>
                <c:pt idx="8" formatCode="0.0">
                  <c:v>1.5331498121198946E-2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1.3999999999999992</c:v>
                </c:pt>
                <c:pt idx="1">
                  <c:v>1.228</c:v>
                </c:pt>
                <c:pt idx="2">
                  <c:v>0.88800000000000046</c:v>
                </c:pt>
                <c:pt idx="3">
                  <c:v>0.39790800242509283</c:v>
                </c:pt>
                <c:pt idx="4">
                  <c:v>0.1847299636148434</c:v>
                </c:pt>
                <c:pt idx="5">
                  <c:v>2.3231252674838776E-2</c:v>
                </c:pt>
                <c:pt idx="6">
                  <c:v>-7.6999130603922303E-3</c:v>
                </c:pt>
                <c:pt idx="7">
                  <c:v>-4.7938168408248397E-2</c:v>
                </c:pt>
                <c:pt idx="8" formatCode="0.000">
                  <c:v>-0.28266132460407611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5.4199095448236546E-3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6.6500000000000004E-2</c:v>
                </c:pt>
                <c:pt idx="1">
                  <c:v>5.899999999999999E-2</c:v>
                </c:pt>
                <c:pt idx="2">
                  <c:v>7.0999999999999994E-2</c:v>
                </c:pt>
                <c:pt idx="3">
                  <c:v>6.3207738282201428E-2</c:v>
                </c:pt>
                <c:pt idx="4">
                  <c:v>5.768064403507437E-2</c:v>
                </c:pt>
                <c:pt idx="5">
                  <c:v>5.8886530007281328E-2</c:v>
                </c:pt>
                <c:pt idx="6">
                  <c:v>5.6001668548019162E-2</c:v>
                </c:pt>
                <c:pt idx="7">
                  <c:v>5.4809969684844265E-2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0.54252283183204464</c:v>
                </c:pt>
                <c:pt idx="1">
                  <c:v>0.45224839097995262</c:v>
                </c:pt>
                <c:pt idx="2">
                  <c:v>0.43791521577123987</c:v>
                </c:pt>
                <c:pt idx="3">
                  <c:v>0.42866301273325336</c:v>
                </c:pt>
                <c:pt idx="4">
                  <c:v>0.30475711230704883</c:v>
                </c:pt>
                <c:pt idx="5">
                  <c:v>0.2651505196563011</c:v>
                </c:pt>
                <c:pt idx="6">
                  <c:v>9.227711033090838E-2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0.19895248945469846</c:v>
                </c:pt>
                <c:pt idx="1">
                  <c:v>0.19100544507195591</c:v>
                </c:pt>
                <c:pt idx="2">
                  <c:v>0.17414999300817632</c:v>
                </c:pt>
                <c:pt idx="3">
                  <c:v>0.20170059963589032</c:v>
                </c:pt>
                <c:pt idx="4">
                  <c:v>0.12427207320175689</c:v>
                </c:pt>
                <c:pt idx="5">
                  <c:v>6.7512275835252655E-2</c:v>
                </c:pt>
                <c:pt idx="6">
                  <c:v>2.1957788684360859E-2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0.95699999999999996</c:v>
                </c:pt>
                <c:pt idx="1">
                  <c:v>0.96300000000000008</c:v>
                </c:pt>
                <c:pt idx="2">
                  <c:v>0.86599999999999977</c:v>
                </c:pt>
                <c:pt idx="3">
                  <c:v>0.90745963461102475</c:v>
                </c:pt>
                <c:pt idx="4">
                  <c:v>0.69247139881790865</c:v>
                </c:pt>
                <c:pt idx="5">
                  <c:v>0.48781731914573606</c:v>
                </c:pt>
                <c:pt idx="6">
                  <c:v>0.35262527779164127</c:v>
                </c:pt>
                <c:pt idx="7">
                  <c:v>9.4816487731578983E-2</c:v>
                </c:pt>
                <c:pt idx="8">
                  <c:v>1.0214577192146119E-2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0.69618827144075124</c:v>
                </c:pt>
                <c:pt idx="1">
                  <c:v>0.65779484166877811</c:v>
                </c:pt>
                <c:pt idx="2">
                  <c:v>0.64809788820235181</c:v>
                </c:pt>
                <c:pt idx="3">
                  <c:v>0.60421547408464193</c:v>
                </c:pt>
                <c:pt idx="4">
                  <c:v>0.51039034029395214</c:v>
                </c:pt>
                <c:pt idx="5">
                  <c:v>0.50818155593271153</c:v>
                </c:pt>
                <c:pt idx="6">
                  <c:v>0.48253911343317707</c:v>
                </c:pt>
                <c:pt idx="7">
                  <c:v>0.43415200932352604</c:v>
                </c:pt>
                <c:pt idx="8" formatCode="0.000">
                  <c:v>0.2672532519643564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0.14741551668903646</c:v>
                </c:pt>
                <c:pt idx="1">
                  <c:v>0.15973037202396229</c:v>
                </c:pt>
                <c:pt idx="2">
                  <c:v>0.1470992120928368</c:v>
                </c:pt>
                <c:pt idx="3" formatCode="0.0">
                  <c:v>0.1530622595681698</c:v>
                </c:pt>
                <c:pt idx="4" formatCode="0.0">
                  <c:v>0.16247892677468384</c:v>
                </c:pt>
                <c:pt idx="5" formatCode="0.0">
                  <c:v>0.16428891630629175</c:v>
                </c:pt>
                <c:pt idx="6" formatCode="0.0">
                  <c:v>0.16295295691610159</c:v>
                </c:pt>
                <c:pt idx="7" formatCode="0.0">
                  <c:v>0.15678175699260341</c:v>
                </c:pt>
                <c:pt idx="8" formatCode="0.0">
                  <c:v>0.12294754845023377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3.9898636574746509</c:v>
                </c:pt>
                <c:pt idx="1">
                  <c:v>3.667604903394317</c:v>
                </c:pt>
                <c:pt idx="2">
                  <c:v>3.2529711759732964</c:v>
                </c:pt>
                <c:pt idx="3">
                  <c:v>2.7181457146625934</c:v>
                </c:pt>
                <c:pt idx="4">
                  <c:v>1.8782186899048723</c:v>
                </c:pt>
                <c:pt idx="5">
                  <c:v>1.4088998564423287</c:v>
                </c:pt>
                <c:pt idx="6">
                  <c:v>0.93809776661351729</c:v>
                </c:pt>
                <c:pt idx="7">
                  <c:v>0.47121637916496589</c:v>
                </c:pt>
                <c:pt idx="8">
                  <c:v>-3.6580903574358669E-6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-1.6354125990272195E-3</c:v>
                </c:pt>
                <c:pt idx="2">
                  <c:v>-5.20572260846075E-3</c:v>
                </c:pt>
                <c:pt idx="3">
                  <c:v>-2.0891708126193453E-2</c:v>
                </c:pt>
                <c:pt idx="4">
                  <c:v>-6.6240525708567866E-2</c:v>
                </c:pt>
                <c:pt idx="5">
                  <c:v>-7.4526720324697981E-2</c:v>
                </c:pt>
                <c:pt idx="6">
                  <c:v>-8.0173032765170404E-2</c:v>
                </c:pt>
                <c:pt idx="7">
                  <c:v>-7.9563561023765106E-2</c:v>
                </c:pt>
                <c:pt idx="8">
                  <c:v>-6.963798851864525E-2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2.2985204942016649E-3</c:v>
                </c:pt>
                <c:pt idx="1">
                  <c:v>2.2581490070575361E-3</c:v>
                </c:pt>
                <c:pt idx="2">
                  <c:v>3.2727214914680487E-3</c:v>
                </c:pt>
                <c:pt idx="3">
                  <c:v>3.5329730828984355E-3</c:v>
                </c:pt>
                <c:pt idx="4">
                  <c:v>5.4422900840000001E-4</c:v>
                </c:pt>
                <c:pt idx="5">
                  <c:v>6.445160529500001E-4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5.0318623816737447E-4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0.19638309854949085</c:v>
                </c:pt>
                <c:pt idx="1">
                  <c:v>0.2169638566875696</c:v>
                </c:pt>
                <c:pt idx="2">
                  <c:v>0.18418131065834878</c:v>
                </c:pt>
                <c:pt idx="3">
                  <c:v>0.15128830718932232</c:v>
                </c:pt>
                <c:pt idx="4">
                  <c:v>8.4453463098110623E-2</c:v>
                </c:pt>
                <c:pt idx="5">
                  <c:v>5.3255448265779173E-2</c:v>
                </c:pt>
                <c:pt idx="6">
                  <c:v>4.2745918614815845E-2</c:v>
                </c:pt>
                <c:pt idx="7">
                  <c:v>4.2507802854981076E-2</c:v>
                </c:pt>
                <c:pt idx="8">
                  <c:v>0.12035224007204372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2.5306667654317978E-3</c:v>
                </c:pt>
                <c:pt idx="1">
                  <c:v>2.2948691476309636E-3</c:v>
                </c:pt>
                <c:pt idx="2">
                  <c:v>2.7433855529448411E-3</c:v>
                </c:pt>
                <c:pt idx="3">
                  <c:v>2.479471277712223E-3</c:v>
                </c:pt>
                <c:pt idx="4">
                  <c:v>2.2459044870500296E-3</c:v>
                </c:pt>
                <c:pt idx="5">
                  <c:v>2.3001110366523813E-3</c:v>
                </c:pt>
                <c:pt idx="6">
                  <c:v>2.2163640470897377E-3</c:v>
                </c:pt>
                <c:pt idx="7">
                  <c:v>2.2140350149622004E-3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6.9953416579999997E-2</c:v>
                </c:pt>
                <c:pt idx="1">
                  <c:v>6.0425271853034153E-2</c:v>
                </c:pt>
                <c:pt idx="2">
                  <c:v>5.7666727962739618E-2</c:v>
                </c:pt>
                <c:pt idx="3">
                  <c:v>6.3278851974906847E-2</c:v>
                </c:pt>
                <c:pt idx="4">
                  <c:v>4.6111422708391941E-2</c:v>
                </c:pt>
                <c:pt idx="5">
                  <c:v>4.4622100726780869E-2</c:v>
                </c:pt>
                <c:pt idx="6">
                  <c:v>5.246144144678825E-2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1.2324229266214006E-2</c:v>
                </c:pt>
                <c:pt idx="1">
                  <c:v>1.2342210053963165E-2</c:v>
                </c:pt>
                <c:pt idx="2">
                  <c:v>1.2167281094114284E-2</c:v>
                </c:pt>
                <c:pt idx="3">
                  <c:v>1.1169322125257345E-2</c:v>
                </c:pt>
                <c:pt idx="4">
                  <c:v>8.9060759871950369E-3</c:v>
                </c:pt>
                <c:pt idx="5">
                  <c:v>8.7048284116871336E-3</c:v>
                </c:pt>
                <c:pt idx="6">
                  <c:v>9.1998725219215767E-3</c:v>
                </c:pt>
                <c:pt idx="7">
                  <c:v>2.8020572948982136E-3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3.9695347297528716E-2</c:v>
                </c:pt>
                <c:pt idx="1">
                  <c:v>3.9821385931633056E-2</c:v>
                </c:pt>
                <c:pt idx="2">
                  <c:v>3.556553355789021E-2</c:v>
                </c:pt>
                <c:pt idx="3">
                  <c:v>3.757746130152137E-2</c:v>
                </c:pt>
                <c:pt idx="4">
                  <c:v>2.92482954259175E-2</c:v>
                </c:pt>
                <c:pt idx="5">
                  <c:v>2.2699979863566356E-2</c:v>
                </c:pt>
                <c:pt idx="6">
                  <c:v>1.6947621201183257E-2</c:v>
                </c:pt>
                <c:pt idx="7">
                  <c:v>1.1459477267266259E-2</c:v>
                </c:pt>
                <c:pt idx="8">
                  <c:v>4.1965943595317798E-4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5.9618358721434665E-2</c:v>
                </c:pt>
                <c:pt idx="1">
                  <c:v>6.0639094385504841E-2</c:v>
                </c:pt>
                <c:pt idx="2">
                  <c:v>6.628792539457895E-2</c:v>
                </c:pt>
                <c:pt idx="3">
                  <c:v>5.5633440306715569E-2</c:v>
                </c:pt>
                <c:pt idx="4">
                  <c:v>4.9404594310895375E-2</c:v>
                </c:pt>
                <c:pt idx="5">
                  <c:v>5.0568665453339823E-2</c:v>
                </c:pt>
                <c:pt idx="6">
                  <c:v>3.7171042331473669E-2</c:v>
                </c:pt>
                <c:pt idx="7">
                  <c:v>2.6100084720873318E-2</c:v>
                </c:pt>
                <c:pt idx="8">
                  <c:v>2.1205749653561159E-2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1.0866808494201673E-3</c:v>
                </c:pt>
                <c:pt idx="1">
                  <c:v>1.0826437007057537E-3</c:v>
                </c:pt>
                <c:pt idx="2">
                  <c:v>1.1841556403468048E-3</c:v>
                </c:pt>
                <c:pt idx="3">
                  <c:v>1.5686573082898437E-3</c:v>
                </c:pt>
                <c:pt idx="4">
                  <c:v>5.4422900839999996E-5</c:v>
                </c:pt>
                <c:pt idx="5">
                  <c:v>6.4451605294999991E-5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5.0318623816737444E-5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2.7191442566427779E-2</c:v>
                </c:pt>
                <c:pt idx="1">
                  <c:v>2.9889031704913135E-2</c:v>
                </c:pt>
                <c:pt idx="2">
                  <c:v>2.491611900079892E-2</c:v>
                </c:pt>
                <c:pt idx="3">
                  <c:v>2.0315382612770869E-2</c:v>
                </c:pt>
                <c:pt idx="4">
                  <c:v>1.1267488300516227E-2</c:v>
                </c:pt>
                <c:pt idx="5">
                  <c:v>6.9984389520091287E-3</c:v>
                </c:pt>
                <c:pt idx="6">
                  <c:v>5.6104018181945782E-3</c:v>
                </c:pt>
                <c:pt idx="7">
                  <c:v>5.5791491247162662E-3</c:v>
                </c:pt>
                <c:pt idx="8">
                  <c:v>1.5796231509455742E-2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6.2895646267726864E-4</c:v>
                </c:pt>
                <c:pt idx="1">
                  <c:v>6.4552067031659836E-4</c:v>
                </c:pt>
                <c:pt idx="2">
                  <c:v>6.0314785432760546E-4</c:v>
                </c:pt>
                <c:pt idx="3">
                  <c:v>5.5957344550167142E-4</c:v>
                </c:pt>
                <c:pt idx="4">
                  <c:v>5.033455112014079E-4</c:v>
                </c:pt>
                <c:pt idx="5">
                  <c:v>5.7641766376876453E-4</c:v>
                </c:pt>
                <c:pt idx="6">
                  <c:v>7.4061050371618318E-4</c:v>
                </c:pt>
                <c:pt idx="7">
                  <c:v>7.4576673347051005E-4</c:v>
                </c:pt>
                <c:pt idx="8">
                  <c:v>6.9477953169767175E-4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1.0997709506000002E-2</c:v>
                </c:pt>
                <c:pt idx="1">
                  <c:v>9.6318028130380484E-3</c:v>
                </c:pt>
                <c:pt idx="2">
                  <c:v>9.2301171900417874E-3</c:v>
                </c:pt>
                <c:pt idx="3">
                  <c:v>9.9469530352928239E-3</c:v>
                </c:pt>
                <c:pt idx="4">
                  <c:v>7.6392243406180962E-3</c:v>
                </c:pt>
                <c:pt idx="5">
                  <c:v>7.4193404231506343E-3</c:v>
                </c:pt>
                <c:pt idx="6">
                  <c:v>8.5504284861767869E-3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1.7679026584084031E-3</c:v>
                </c:pt>
                <c:pt idx="1">
                  <c:v>1.7472629653262014E-3</c:v>
                </c:pt>
                <c:pt idx="2">
                  <c:v>1.7125891145580298E-3</c:v>
                </c:pt>
                <c:pt idx="3">
                  <c:v>1.7041080948430331E-3</c:v>
                </c:pt>
                <c:pt idx="4">
                  <c:v>1.6994898261415274E-3</c:v>
                </c:pt>
                <c:pt idx="5">
                  <c:v>1.6072709091409566E-3</c:v>
                </c:pt>
                <c:pt idx="6">
                  <c:v>2.2278439814080041E-3</c:v>
                </c:pt>
                <c:pt idx="7">
                  <c:v>1.4010286474491068E-3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7.9603278197782051E-3</c:v>
                </c:pt>
                <c:pt idx="1">
                  <c:v>7.9792332567525416E-3</c:v>
                </c:pt>
                <c:pt idx="2">
                  <c:v>7.1691644174183798E-3</c:v>
                </c:pt>
                <c:pt idx="3">
                  <c:v>7.5727649585208209E-3</c:v>
                </c:pt>
                <c:pt idx="4">
                  <c:v>5.8096838592306974E-3</c:v>
                </c:pt>
                <c:pt idx="5">
                  <c:v>4.0608339725244939E-3</c:v>
                </c:pt>
                <c:pt idx="6">
                  <c:v>2.5734602748856803E-3</c:v>
                </c:pt>
                <c:pt idx="7">
                  <c:v>8.5056924803253702E-4</c:v>
                </c:pt>
                <c:pt idx="8">
                  <c:v>3.4676375671853005E-4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8.7898653112025594E-3</c:v>
                </c:pt>
                <c:pt idx="1">
                  <c:v>8.8168822398924547E-3</c:v>
                </c:pt>
                <c:pt idx="2">
                  <c:v>9.4971034654169218E-3</c:v>
                </c:pt>
                <c:pt idx="3">
                  <c:v>8.0194392723130208E-3</c:v>
                </c:pt>
                <c:pt idx="4">
                  <c:v>6.9513580957642224E-3</c:v>
                </c:pt>
                <c:pt idx="5">
                  <c:v>7.3376799254170604E-3</c:v>
                </c:pt>
                <c:pt idx="6">
                  <c:v>5.6157103637427932E-3</c:v>
                </c:pt>
                <c:pt idx="7">
                  <c:v>4.1158447625207891E-3</c:v>
                </c:pt>
                <c:pt idx="8">
                  <c:v>2.7531737202529101E-3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8.347411996218173E-3</c:v>
                </c:pt>
                <c:pt idx="1">
                  <c:v>8.7730893875112553E-3</c:v>
                </c:pt>
                <c:pt idx="2">
                  <c:v>7.9109297199629267E-3</c:v>
                </c:pt>
                <c:pt idx="3">
                  <c:v>7.0789120999482646E-3</c:v>
                </c:pt>
                <c:pt idx="4">
                  <c:v>5.0137548539124837E-3</c:v>
                </c:pt>
                <c:pt idx="5">
                  <c:v>4.2552708509381951E-3</c:v>
                </c:pt>
                <c:pt idx="6">
                  <c:v>3.644916248750497E-3</c:v>
                </c:pt>
                <c:pt idx="7">
                  <c:v>1.8902223956778338E-3</c:v>
                </c:pt>
                <c:pt idx="8" formatCode="0E+00">
                  <c:v>3.6102052393303715E-3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4.2299405656791899E-3</c:v>
                </c:pt>
                <c:pt idx="1">
                  <c:v>5.14829158698596E-3</c:v>
                </c:pt>
                <c:pt idx="2">
                  <c:v>5.4445007745745439E-3</c:v>
                </c:pt>
                <c:pt idx="3">
                  <c:v>5.2367165351431769E-3</c:v>
                </c:pt>
                <c:pt idx="4">
                  <c:v>3.2988908479600872E-3</c:v>
                </c:pt>
                <c:pt idx="5">
                  <c:v>2.4800556745732849E-3</c:v>
                </c:pt>
                <c:pt idx="6">
                  <c:v>1.8536254570373351E-3</c:v>
                </c:pt>
                <c:pt idx="7">
                  <c:v>1.6368774738797988E-3</c:v>
                </c:pt>
                <c:pt idx="8" formatCode="0E+00">
                  <c:v>4.4199490284643891E-3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3.9898636574746509</c:v>
                </c:pt>
                <c:pt idx="1">
                  <c:v>3.667604903394317</c:v>
                </c:pt>
                <c:pt idx="2">
                  <c:v>3.2529711759732964</c:v>
                </c:pt>
                <c:pt idx="3">
                  <c:v>2.7181457146625934</c:v>
                </c:pt>
                <c:pt idx="4">
                  <c:v>1.8782186899048723</c:v>
                </c:pt>
                <c:pt idx="5">
                  <c:v>1.4088998564423287</c:v>
                </c:pt>
                <c:pt idx="6">
                  <c:v>0.93809776661351729</c:v>
                </c:pt>
                <c:pt idx="7">
                  <c:v>0.47121637916496589</c:v>
                </c:pt>
                <c:pt idx="8">
                  <c:v>-3.6580903574358669E-6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2.4611635927274946</c:v>
                </c:pt>
                <c:pt idx="1">
                  <c:v>2.3230486777206867</c:v>
                </c:pt>
                <c:pt idx="2">
                  <c:v>2.1971630969817681</c:v>
                </c:pt>
                <c:pt idx="3">
                  <c:v>2.2052464593470118</c:v>
                </c:pt>
                <c:pt idx="4">
                  <c:v>1.6895715686557411</c:v>
                </c:pt>
                <c:pt idx="5">
                  <c:v>1.3875482005772826</c:v>
                </c:pt>
                <c:pt idx="6">
                  <c:v>1.0054009587881068</c:v>
                </c:pt>
                <c:pt idx="7">
                  <c:v>0.58377846673994926</c:v>
                </c:pt>
                <c:pt idx="8">
                  <c:v>0.3315442473663413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0.69618827144075124</c:v>
                </c:pt>
                <c:pt idx="1">
                  <c:v>0.65779484166877811</c:v>
                </c:pt>
                <c:pt idx="2">
                  <c:v>0.64809788820235181</c:v>
                </c:pt>
                <c:pt idx="3">
                  <c:v>0.60421547408464193</c:v>
                </c:pt>
                <c:pt idx="4">
                  <c:v>0.51039034029395214</c:v>
                </c:pt>
                <c:pt idx="5">
                  <c:v>0.50818155593271153</c:v>
                </c:pt>
                <c:pt idx="6">
                  <c:v>0.48253911343317707</c:v>
                </c:pt>
                <c:pt idx="7">
                  <c:v>0.43415200932352604</c:v>
                </c:pt>
                <c:pt idx="8" formatCode="0.000">
                  <c:v>0.2672532519643564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0.95699999999999996</c:v>
                </c:pt>
                <c:pt idx="1">
                  <c:v>0.96300000000000008</c:v>
                </c:pt>
                <c:pt idx="2">
                  <c:v>0.86599999999999977</c:v>
                </c:pt>
                <c:pt idx="3">
                  <c:v>0.90745963461102475</c:v>
                </c:pt>
                <c:pt idx="4">
                  <c:v>0.69247139881790865</c:v>
                </c:pt>
                <c:pt idx="5">
                  <c:v>0.48781731914573606</c:v>
                </c:pt>
                <c:pt idx="6">
                  <c:v>0.35262527779164127</c:v>
                </c:pt>
                <c:pt idx="7">
                  <c:v>9.4816487731578983E-2</c:v>
                </c:pt>
                <c:pt idx="8">
                  <c:v>1.0214577192146119E-2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0.54252283183204464</c:v>
                </c:pt>
                <c:pt idx="1">
                  <c:v>0.45224839097995262</c:v>
                </c:pt>
                <c:pt idx="2">
                  <c:v>0.43791521577123987</c:v>
                </c:pt>
                <c:pt idx="3">
                  <c:v>0.42866301273325336</c:v>
                </c:pt>
                <c:pt idx="4">
                  <c:v>0.30475711230704883</c:v>
                </c:pt>
                <c:pt idx="5">
                  <c:v>0.2651505196563011</c:v>
                </c:pt>
                <c:pt idx="6">
                  <c:v>9.227711033090838E-2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0.19895248945469846</c:v>
                </c:pt>
                <c:pt idx="1">
                  <c:v>0.19100544507195591</c:v>
                </c:pt>
                <c:pt idx="2">
                  <c:v>0.17414999300817632</c:v>
                </c:pt>
                <c:pt idx="3">
                  <c:v>0.20170059963589032</c:v>
                </c:pt>
                <c:pt idx="4">
                  <c:v>0.12427207320175689</c:v>
                </c:pt>
                <c:pt idx="5">
                  <c:v>6.7512275835252655E-2</c:v>
                </c:pt>
                <c:pt idx="6">
                  <c:v>2.1957788684360859E-2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6.6500000000000004E-2</c:v>
                </c:pt>
                <c:pt idx="1">
                  <c:v>5.899999999999999E-2</c:v>
                </c:pt>
                <c:pt idx="2">
                  <c:v>7.0999999999999994E-2</c:v>
                </c:pt>
                <c:pt idx="3">
                  <c:v>6.3207738282201428E-2</c:v>
                </c:pt>
                <c:pt idx="4">
                  <c:v>5.768064403507437E-2</c:v>
                </c:pt>
                <c:pt idx="5">
                  <c:v>5.8886530007281328E-2</c:v>
                </c:pt>
                <c:pt idx="6">
                  <c:v>5.6001668548019162E-2</c:v>
                </c:pt>
                <c:pt idx="7">
                  <c:v>5.4809969684844265E-2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1.3999999999999992</c:v>
                </c:pt>
                <c:pt idx="1">
                  <c:v>1.228</c:v>
                </c:pt>
                <c:pt idx="2">
                  <c:v>0.88800000000000046</c:v>
                </c:pt>
                <c:pt idx="3">
                  <c:v>0.39790800242509283</c:v>
                </c:pt>
                <c:pt idx="4">
                  <c:v>0.1847299636148434</c:v>
                </c:pt>
                <c:pt idx="5">
                  <c:v>2.3231252674838776E-2</c:v>
                </c:pt>
                <c:pt idx="6">
                  <c:v>-7.6999130603922303E-3</c:v>
                </c:pt>
                <c:pt idx="7">
                  <c:v>-4.7938168408248397E-2</c:v>
                </c:pt>
                <c:pt idx="8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5.4199095448236546E-3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0.12870006474715628</c:v>
                </c:pt>
                <c:pt idx="1">
                  <c:v>0.11819163827265726</c:v>
                </c:pt>
                <c:pt idx="2">
                  <c:v>0.17301380159998947</c:v>
                </c:pt>
                <c:pt idx="3">
                  <c:v>0.13588296101668218</c:v>
                </c:pt>
                <c:pt idx="4" formatCode="0.0">
                  <c:v>7.015768334285595E-2</c:v>
                </c:pt>
                <c:pt idx="5" formatCode="0.0">
                  <c:v>7.2647123514905293E-2</c:v>
                </c:pt>
                <c:pt idx="6" formatCode="0.0">
                  <c:v>2.056975365097324E-2</c:v>
                </c:pt>
                <c:pt idx="7" formatCode="0.0">
                  <c:v>1.4939641857030072E-2</c:v>
                </c:pt>
                <c:pt idx="8" formatCode="0.0">
                  <c:v>1.5331498121198946E-2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0.14741551668903646</c:v>
                </c:pt>
                <c:pt idx="1">
                  <c:v>0.15973037202396229</c:v>
                </c:pt>
                <c:pt idx="2">
                  <c:v>0.1470992120928368</c:v>
                </c:pt>
                <c:pt idx="3" formatCode="0.0">
                  <c:v>0.1530622595681698</c:v>
                </c:pt>
                <c:pt idx="4" formatCode="0.0">
                  <c:v>0.16247892677468384</c:v>
                </c:pt>
                <c:pt idx="5" formatCode="0.0">
                  <c:v>0.16428891630629175</c:v>
                </c:pt>
                <c:pt idx="6" formatCode="0.0">
                  <c:v>0.16295295691610159</c:v>
                </c:pt>
                <c:pt idx="7" formatCode="0.0">
                  <c:v>0.15678175699260341</c:v>
                </c:pt>
                <c:pt idx="8" formatCode="0.0">
                  <c:v>0.12294754845023377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-1.6354125990272195E-3</c:v>
                </c:pt>
                <c:pt idx="2">
                  <c:v>-5.20572260846075E-3</c:v>
                </c:pt>
                <c:pt idx="3">
                  <c:v>-2.0891708126193453E-2</c:v>
                </c:pt>
                <c:pt idx="4">
                  <c:v>-6.6240525708567866E-2</c:v>
                </c:pt>
                <c:pt idx="5">
                  <c:v>-7.4526720324697981E-2</c:v>
                </c:pt>
                <c:pt idx="6">
                  <c:v>-8.0173032765170404E-2</c:v>
                </c:pt>
                <c:pt idx="7">
                  <c:v>-7.9563561023765106E-2</c:v>
                </c:pt>
                <c:pt idx="8">
                  <c:v>-6.963798851864525E-2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2.0159999999999996</c:v>
                </c:pt>
                <c:pt idx="5">
                  <c:v>1.3440000000000003</c:v>
                </c:pt>
                <c:pt idx="6">
                  <c:v>0.67200000000000015</c:v>
                </c:pt>
                <c:pt idx="7">
                  <c:v>0.3359999999999998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4.0168437681983349</c:v>
                </c:pt>
                <c:pt idx="1">
                  <c:v>3.6951965706437075</c:v>
                </c:pt>
                <c:pt idx="2">
                  <c:v>3.277900734036415</c:v>
                </c:pt>
                <c:pt idx="3">
                  <c:v>2.7398617660114728</c:v>
                </c:pt>
                <c:pt idx="4">
                  <c:v>1.8899999999999952</c:v>
                </c:pt>
                <c:pt idx="5">
                  <c:v>1.4175</c:v>
                </c:pt>
                <c:pt idx="6">
                  <c:v>0.94499999999999562</c:v>
                </c:pt>
                <c:pt idx="7">
                  <c:v>0.47250000000000031</c:v>
                </c:pt>
                <c:pt idx="8">
                  <c:v>1.584369844209732E-13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327.8311653774777</c:v>
                </c:pt>
                <c:pt idx="1">
                  <c:v>300.59406640030443</c:v>
                </c:pt>
                <c:pt idx="2">
                  <c:v>252.46370413137916</c:v>
                </c:pt>
                <c:pt idx="3">
                  <c:v>208.74335785299832</c:v>
                </c:pt>
                <c:pt idx="4">
                  <c:v>155.32120305080031</c:v>
                </c:pt>
                <c:pt idx="5">
                  <c:v>91.651535630346601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0.30400493071065354</c:v>
                </c:pt>
                <c:pt idx="1">
                  <c:v>0.32706880355733842</c:v>
                </c:pt>
                <c:pt idx="2">
                  <c:v>0.21302874833016019</c:v>
                </c:pt>
                <c:pt idx="3">
                  <c:v>0.10172943994126581</c:v>
                </c:pt>
                <c:pt idx="4">
                  <c:v>6.8359452762220038E-2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338.34485769474361</c:v>
                </c:pt>
                <c:pt idx="1">
                  <c:v>383.76088127853882</c:v>
                </c:pt>
                <c:pt idx="2">
                  <c:v>389.89066095890405</c:v>
                </c:pt>
                <c:pt idx="3">
                  <c:v>306.42944883494846</c:v>
                </c:pt>
                <c:pt idx="4">
                  <c:v>266.14450442820055</c:v>
                </c:pt>
                <c:pt idx="5">
                  <c:v>215.73947509893461</c:v>
                </c:pt>
                <c:pt idx="6">
                  <c:v>165.1250537925888</c:v>
                </c:pt>
                <c:pt idx="7">
                  <c:v>64.180174967021827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0.28902319091557743</c:v>
                </c:pt>
                <c:pt idx="1">
                  <c:v>0.17426877007512939</c:v>
                </c:pt>
                <c:pt idx="2">
                  <c:v>0.21303325815559415</c:v>
                </c:pt>
                <c:pt idx="3">
                  <c:v>5.8209732206191495E-2</c:v>
                </c:pt>
                <c:pt idx="4">
                  <c:v>3.3510322137020203E-2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49.310011521224411</c:v>
                </c:pt>
                <c:pt idx="1">
                  <c:v>44.488009216979528</c:v>
                </c:pt>
                <c:pt idx="2">
                  <c:v>42.256006912734648</c:v>
                </c:pt>
                <c:pt idx="3">
                  <c:v>31.79947866554954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3.9140453201631922</c:v>
                </c:pt>
                <c:pt idx="7">
                  <c:v>3.9140453201631922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0.18728772377951133</c:v>
                </c:pt>
                <c:pt idx="1">
                  <c:v>0.15883403573305263</c:v>
                </c:pt>
                <c:pt idx="2">
                  <c:v>0.12047257601946743</c:v>
                </c:pt>
                <c:pt idx="3">
                  <c:v>0.11171271272157778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0.46644210774540706</c:v>
                </c:pt>
                <c:pt idx="1">
                  <c:v>0.42886382805456186</c:v>
                </c:pt>
                <c:pt idx="2">
                  <c:v>0.42362193421376415</c:v>
                </c:pt>
                <c:pt idx="3">
                  <c:v>0.41923652044572696</c:v>
                </c:pt>
                <c:pt idx="4">
                  <c:v>0.42304833480254289</c:v>
                </c:pt>
                <c:pt idx="5">
                  <c:v>0.30462570786839183</c:v>
                </c:pt>
                <c:pt idx="6">
                  <c:v>0.2547641806422215</c:v>
                </c:pt>
                <c:pt idx="7">
                  <c:v>0.22192316552039815</c:v>
                </c:pt>
                <c:pt idx="8">
                  <c:v>0.32374969864151287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120.41999999999999</c:v>
                </c:pt>
                <c:pt idx="2">
                  <c:v>112.93999999999998</c:v>
                </c:pt>
                <c:pt idx="3">
                  <c:v>110.99</c:v>
                </c:pt>
                <c:pt idx="4">
                  <c:v>106.32</c:v>
                </c:pt>
                <c:pt idx="5">
                  <c:v>101.84999999999998</c:v>
                </c:pt>
                <c:pt idx="6">
                  <c:v>97.569999999999979</c:v>
                </c:pt>
                <c:pt idx="7">
                  <c:v>93.45999999999998</c:v>
                </c:pt>
                <c:pt idx="8">
                  <c:v>79.262672222222179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0.73757133383592843</c:v>
                </c:pt>
                <c:pt idx="3">
                  <c:v>0.81162538667147199</c:v>
                </c:pt>
                <c:pt idx="4">
                  <c:v>0.81661651670010871</c:v>
                </c:pt>
                <c:pt idx="5">
                  <c:v>0.82212110402007321</c:v>
                </c:pt>
                <c:pt idx="6">
                  <c:v>0.82817362748112433</c:v>
                </c:pt>
                <c:pt idx="7">
                  <c:v>0.83480919347552107</c:v>
                </c:pt>
                <c:pt idx="8">
                  <c:v>0.84104412746899737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35.793374156217531</c:v>
                </c:pt>
                <c:pt idx="1">
                  <c:v>45.530702965944791</c:v>
                </c:pt>
                <c:pt idx="2">
                  <c:v>52.114771432014201</c:v>
                </c:pt>
                <c:pt idx="3">
                  <c:v>61.765068469283889</c:v>
                </c:pt>
                <c:pt idx="4">
                  <c:v>60.03944390082949</c:v>
                </c:pt>
                <c:pt idx="5">
                  <c:v>42.024084835516206</c:v>
                </c:pt>
                <c:pt idx="6">
                  <c:v>21.676576899947211</c:v>
                </c:pt>
                <c:pt idx="7">
                  <c:v>10.566341166124531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0.46483820668220327</c:v>
                </c:pt>
                <c:pt idx="1">
                  <c:v>0.51210558205134227</c:v>
                </c:pt>
                <c:pt idx="2">
                  <c:v>0.50925120981166772</c:v>
                </c:pt>
                <c:pt idx="3">
                  <c:v>0.4434780681385348</c:v>
                </c:pt>
                <c:pt idx="4">
                  <c:v>0.20795196461465876</c:v>
                </c:pt>
                <c:pt idx="5">
                  <c:v>0.18156931265319498</c:v>
                </c:pt>
                <c:pt idx="6">
                  <c:v>0.20475000000000004</c:v>
                </c:pt>
                <c:pt idx="7">
                  <c:v>0.20475000000000004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3.3922484020529828</c:v>
                </c:pt>
                <c:pt idx="4">
                  <c:v>3.1934026612256146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0.73420116632434318</c:v>
                </c:pt>
                <c:pt idx="4">
                  <c:v>0.21549332343480113</c:v>
                </c:pt>
                <c:pt idx="5">
                  <c:v>0.32616386714690182</c:v>
                </c:pt>
                <c:pt idx="6">
                  <c:v>0.30574125211287506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0.29606059502368159</c:v>
                </c:pt>
                <c:pt idx="4">
                  <c:v>0.29405465920529644</c:v>
                </c:pt>
                <c:pt idx="5">
                  <c:v>0.29297541660257315</c:v>
                </c:pt>
                <c:pt idx="6">
                  <c:v>0.30981649067332562</c:v>
                </c:pt>
                <c:pt idx="7">
                  <c:v>0.33043699584812569</c:v>
                </c:pt>
                <c:pt idx="8">
                  <c:v>0.33329378896441592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0.33229352867282103</c:v>
                </c:pt>
                <c:pt idx="3">
                  <c:v>0.49046449892008631</c:v>
                </c:pt>
                <c:pt idx="4">
                  <c:v>0.48406016029772919</c:v>
                </c:pt>
                <c:pt idx="5">
                  <c:v>0.48966829459591493</c:v>
                </c:pt>
                <c:pt idx="6">
                  <c:v>0.5123222297797102</c:v>
                </c:pt>
                <c:pt idx="7">
                  <c:v>0.54334937167153163</c:v>
                </c:pt>
                <c:pt idx="8">
                  <c:v>0.55677465456963504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839.42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0.11861410243756307</c:v>
                </c:pt>
                <c:pt idx="2">
                  <c:v>0.11545362974913424</c:v>
                </c:pt>
                <c:pt idx="3">
                  <c:v>0.14582752327058721</c:v>
                </c:pt>
                <c:pt idx="4">
                  <c:v>0.14541682248227392</c:v>
                </c:pt>
                <c:pt idx="5">
                  <c:v>0.14750595969450822</c:v>
                </c:pt>
                <c:pt idx="6">
                  <c:v>0.15159149901280378</c:v>
                </c:pt>
                <c:pt idx="7">
                  <c:v>0.14968446194996887</c:v>
                </c:pt>
                <c:pt idx="8">
                  <c:v>0.18305104637131711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1.1239266202956362</c:v>
                </c:pt>
                <c:pt idx="1">
                  <c:v>2.3100000000000005</c:v>
                </c:pt>
                <c:pt idx="2">
                  <c:v>2.3299999999999992</c:v>
                </c:pt>
                <c:pt idx="3">
                  <c:v>2.33</c:v>
                </c:pt>
                <c:pt idx="4">
                  <c:v>2.3299999999999992</c:v>
                </c:pt>
                <c:pt idx="5">
                  <c:v>1.697756142368716</c:v>
                </c:pt>
                <c:pt idx="6">
                  <c:v>0.51168276266389501</c:v>
                </c:pt>
                <c:pt idx="7">
                  <c:v>0.51168276266427637</c:v>
                </c:pt>
                <c:pt idx="8">
                  <c:v>2.0000000000000011E-2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7.7304717644876952E-2</c:v>
                </c:pt>
                <c:pt idx="1">
                  <c:v>0.27632818728709135</c:v>
                </c:pt>
                <c:pt idx="2">
                  <c:v>0.27844735793468822</c:v>
                </c:pt>
                <c:pt idx="3">
                  <c:v>0.27844735793468811</c:v>
                </c:pt>
                <c:pt idx="4">
                  <c:v>0.27844735793468833</c:v>
                </c:pt>
                <c:pt idx="5">
                  <c:v>0.28251850353513513</c:v>
                </c:pt>
                <c:pt idx="6">
                  <c:v>0.47106000000000009</c:v>
                </c:pt>
                <c:pt idx="7">
                  <c:v>0.47105999999999998</c:v>
                </c:pt>
                <c:pt idx="8">
                  <c:v>0.47106000000000015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0.90683333333333338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7.7304717644876952E-2</c:v>
                </c:pt>
                <c:pt idx="1">
                  <c:v>0.27632818728709135</c:v>
                </c:pt>
                <c:pt idx="2">
                  <c:v>0.27844735793468822</c:v>
                </c:pt>
                <c:pt idx="3">
                  <c:v>0.27844735793468811</c:v>
                </c:pt>
                <c:pt idx="4">
                  <c:v>0.27844735793468833</c:v>
                </c:pt>
                <c:pt idx="5">
                  <c:v>0.28251850353513513</c:v>
                </c:pt>
                <c:pt idx="6">
                  <c:v>0.47106000000000009</c:v>
                </c:pt>
                <c:pt idx="7">
                  <c:v>0.47105999999999998</c:v>
                </c:pt>
                <c:pt idx="8">
                  <c:v>0.47106000000000015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5.1194022642159718</c:v>
                </c:pt>
                <c:pt idx="7" formatCode="0.0">
                  <c:v>39.81283083119488</c:v>
                </c:pt>
                <c:pt idx="8" formatCode="0.0">
                  <c:v>37.253129699086898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0.28349999999999764</c:v>
                </c:pt>
                <c:pt idx="7">
                  <c:v>0.28350000000000003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0.6499999999999998</c:v>
                </c:pt>
                <c:pt idx="5">
                  <c:v>0.65000000000000013</c:v>
                </c:pt>
                <c:pt idx="6">
                  <c:v>0.65</c:v>
                </c:pt>
                <c:pt idx="7">
                  <c:v>0.64999999999999991</c:v>
                </c:pt>
                <c:pt idx="8">
                  <c:v>0.65000000000000013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1492.105060262588</c:v>
                </c:pt>
                <c:pt idx="1">
                  <c:v>2138.2597905593957</c:v>
                </c:pt>
                <c:pt idx="2">
                  <c:v>3037.8887598621568</c:v>
                </c:pt>
                <c:pt idx="3">
                  <c:v>3944.1415004871578</c:v>
                </c:pt>
                <c:pt idx="4">
                  <c:v>4280.2502121221951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1508.9861111111109</c:v>
                </c:pt>
                <c:pt idx="2">
                  <c:v>1243.3277777777776</c:v>
                </c:pt>
                <c:pt idx="3">
                  <c:v>373.39436111111104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643.59859984760351</c:v>
                </c:pt>
                <c:pt idx="4">
                  <c:v>669.01961606777127</c:v>
                </c:pt>
                <c:pt idx="5">
                  <c:v>499.69893468143925</c:v>
                </c:pt>
                <c:pt idx="6">
                  <c:v>432.45872750503202</c:v>
                </c:pt>
                <c:pt idx="7">
                  <c:v>389.57279473657638</c:v>
                </c:pt>
                <c:pt idx="8">
                  <c:v>579.83340243915245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789.12096259999998</c:v>
                </c:pt>
                <c:pt idx="4">
                  <c:v>760.56657216666667</c:v>
                </c:pt>
                <c:pt idx="5">
                  <c:v>733.50138173333335</c:v>
                </c:pt>
                <c:pt idx="6">
                  <c:v>707.85093129999962</c:v>
                </c:pt>
                <c:pt idx="7">
                  <c:v>683.46630086666642</c:v>
                </c:pt>
                <c:pt idx="8">
                  <c:v>583.9714277999999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239.94913041045254</c:v>
                </c:pt>
                <c:pt idx="4">
                  <c:v>109.37140594668998</c:v>
                </c:pt>
                <c:pt idx="5">
                  <c:v>66.841289578546665</c:v>
                </c:pt>
                <c:pt idx="6">
                  <c:v>38.879325093514332</c:v>
                </c:pt>
                <c:pt idx="7">
                  <c:v>18.951895178972624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6.0282549041894837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988.15458924988559</c:v>
                </c:pt>
                <c:pt idx="4">
                  <c:v>1492.105060262588</c:v>
                </c:pt>
                <c:pt idx="5">
                  <c:v>2138.2597905593957</c:v>
                </c:pt>
                <c:pt idx="6">
                  <c:v>3037.8887598621568</c:v>
                </c:pt>
                <c:pt idx="7">
                  <c:v>3944.1415004871578</c:v>
                </c:pt>
                <c:pt idx="8">
                  <c:v>4280.2502121221951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46.380555555555546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401.4626146882469</c:v>
                </c:pt>
                <c:pt idx="4">
                  <c:v>636.46905222665941</c:v>
                </c:pt>
                <c:pt idx="5">
                  <c:v>926.96636784701491</c:v>
                </c:pt>
                <c:pt idx="6">
                  <c:v>1233.4717953288191</c:v>
                </c:pt>
                <c:pt idx="7">
                  <c:v>1420.3572989457257</c:v>
                </c:pt>
                <c:pt idx="8">
                  <c:v>1346.1153035742961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0.4777777777777778</c:v>
                </c:pt>
                <c:pt idx="1">
                  <c:v>0.48888888888888887</c:v>
                </c:pt>
                <c:pt idx="2">
                  <c:v>0.51388888888888884</c:v>
                </c:pt>
                <c:pt idx="3">
                  <c:v>1.5887720000000003</c:v>
                </c:pt>
                <c:pt idx="4">
                  <c:v>0.22776000000000018</c:v>
                </c:pt>
                <c:pt idx="5">
                  <c:v>0.17520000000000016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12.713830747089691</c:v>
                </c:pt>
                <c:pt idx="7" formatCode="0.00">
                  <c:v>98.873572856039246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1508.9861111111109</c:v>
                </c:pt>
                <c:pt idx="2">
                  <c:v>1243.3277777777776</c:v>
                </c:pt>
                <c:pt idx="3">
                  <c:v>373.39436111111104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643.59859984760351</c:v>
                </c:pt>
                <c:pt idx="4">
                  <c:v>669.01961606777127</c:v>
                </c:pt>
                <c:pt idx="5">
                  <c:v>499.69893468143925</c:v>
                </c:pt>
                <c:pt idx="6">
                  <c:v>432.45872750503202</c:v>
                </c:pt>
                <c:pt idx="7">
                  <c:v>389.57279473657638</c:v>
                </c:pt>
                <c:pt idx="8">
                  <c:v>579.83340243915245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789.12096259999998</c:v>
                </c:pt>
                <c:pt idx="4">
                  <c:v>760.56657216666667</c:v>
                </c:pt>
                <c:pt idx="5">
                  <c:v>733.50138173333335</c:v>
                </c:pt>
                <c:pt idx="6">
                  <c:v>707.85093129999962</c:v>
                </c:pt>
                <c:pt idx="7">
                  <c:v>683.46630086666642</c:v>
                </c:pt>
                <c:pt idx="8">
                  <c:v>583.9714277999999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239.94913041045254</c:v>
                </c:pt>
                <c:pt idx="4">
                  <c:v>109.37140594668998</c:v>
                </c:pt>
                <c:pt idx="5">
                  <c:v>66.841289578546665</c:v>
                </c:pt>
                <c:pt idx="6">
                  <c:v>38.879325093514332</c:v>
                </c:pt>
                <c:pt idx="7">
                  <c:v>18.951895178972624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6.0282549041894837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988.15458924988559</c:v>
                </c:pt>
                <c:pt idx="4">
                  <c:v>1492.105060262588</c:v>
                </c:pt>
                <c:pt idx="5">
                  <c:v>2138.2597905593957</c:v>
                </c:pt>
                <c:pt idx="6">
                  <c:v>3037.8887598621568</c:v>
                </c:pt>
                <c:pt idx="7">
                  <c:v>3944.1415004871578</c:v>
                </c:pt>
                <c:pt idx="8">
                  <c:v>4280.2502121221951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46.380555555555546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401.4626146882469</c:v>
                </c:pt>
                <c:pt idx="4">
                  <c:v>636.46905222665941</c:v>
                </c:pt>
                <c:pt idx="5">
                  <c:v>926.96636784701491</c:v>
                </c:pt>
                <c:pt idx="6">
                  <c:v>1233.4717953288191</c:v>
                </c:pt>
                <c:pt idx="7">
                  <c:v>1420.3572989457257</c:v>
                </c:pt>
                <c:pt idx="8">
                  <c:v>1346.1153035742961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0.4777777777777778</c:v>
                </c:pt>
                <c:pt idx="1">
                  <c:v>0.48888888888888887</c:v>
                </c:pt>
                <c:pt idx="2">
                  <c:v>0.51388888888888884</c:v>
                </c:pt>
                <c:pt idx="3">
                  <c:v>1.5887720000000003</c:v>
                </c:pt>
                <c:pt idx="4">
                  <c:v>0.22776000000000018</c:v>
                </c:pt>
                <c:pt idx="5">
                  <c:v>0.17520000000000016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12.713830747089691</c:v>
                </c:pt>
                <c:pt idx="7" formatCode="0.00">
                  <c:v>98.873572856039246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873.04166666666674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44.594444444444434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856.63611111111106</c:v>
                </c:pt>
                <c:pt idx="1">
                  <c:v>727.60277777777776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592.2166666666667</c:v>
                </c:pt>
                <c:pt idx="1">
                  <c:v>631.72500000000014</c:v>
                </c:pt>
                <c:pt idx="2">
                  <c:v>669.01961606777127</c:v>
                </c:pt>
                <c:pt idx="3">
                  <c:v>432.45872750503202</c:v>
                </c:pt>
                <c:pt idx="4">
                  <c:v>579.83340243915245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729.71944444444466</c:v>
                </c:pt>
                <c:pt idx="2">
                  <c:v>760.56657216666667</c:v>
                </c:pt>
                <c:pt idx="3">
                  <c:v>707.85093129999962</c:v>
                </c:pt>
                <c:pt idx="4">
                  <c:v>583.9714277999999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232.48611111111111</c:v>
                </c:pt>
                <c:pt idx="2">
                  <c:v>109.37140594668998</c:v>
                </c:pt>
                <c:pt idx="3">
                  <c:v>38.879325093514332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824.62889013018992</c:v>
                </c:pt>
                <c:pt idx="3">
                  <c:v>902.07681328919966</c:v>
                </c:pt>
                <c:pt idx="4">
                  <c:v>970.43446068569472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72.102777777777803</c:v>
                </c:pt>
                <c:pt idx="2">
                  <c:v>667.47617013239812</c:v>
                </c:pt>
                <c:pt idx="3">
                  <c:v>2135.8119465729574</c:v>
                </c:pt>
                <c:pt idx="4">
                  <c:v>3309.8157514365002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162.13333333333333</c:v>
                </c:pt>
                <c:pt idx="2">
                  <c:v>630.78571889332613</c:v>
                </c:pt>
                <c:pt idx="3">
                  <c:v>1231.3603437769184</c:v>
                </c:pt>
                <c:pt idx="4">
                  <c:v>1346.0327738622962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6.2560149041894837</c:v>
                </c:pt>
                <c:pt idx="3">
                  <c:v>7.6743287192410703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0.17081999999999997</c:v>
                </c:pt>
                <c:pt idx="3">
                  <c:v>7.0605600000000006</c:v>
                </c:pt>
                <c:pt idx="4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760.56657216666667</c:v>
                </c:pt>
                <c:pt idx="1">
                  <c:v>733.50138173333335</c:v>
                </c:pt>
                <c:pt idx="2">
                  <c:v>707.85093129999962</c:v>
                </c:pt>
                <c:pt idx="3">
                  <c:v>683.46630086666642</c:v>
                </c:pt>
                <c:pt idx="4">
                  <c:v>583.9714277999999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1508.9861111111109</c:v>
                </c:pt>
                <c:pt idx="2">
                  <c:v>1243.3277777777776</c:v>
                </c:pt>
                <c:pt idx="3">
                  <c:v>373.39436111111104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631.72500000000014</c:v>
                </c:pt>
                <c:pt idx="3">
                  <c:v>643.59859984760351</c:v>
                </c:pt>
                <c:pt idx="4">
                  <c:v>669.01961606777127</c:v>
                </c:pt>
                <c:pt idx="5">
                  <c:v>499.69893468143925</c:v>
                </c:pt>
                <c:pt idx="6">
                  <c:v>432.45872750503202</c:v>
                </c:pt>
                <c:pt idx="7">
                  <c:v>389.57279473657638</c:v>
                </c:pt>
                <c:pt idx="8">
                  <c:v>579.83340243915245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789.12096259999998</c:v>
                </c:pt>
                <c:pt idx="4">
                  <c:v>760.56657216666667</c:v>
                </c:pt>
                <c:pt idx="5">
                  <c:v>733.50138173333335</c:v>
                </c:pt>
                <c:pt idx="6">
                  <c:v>707.85093129999962</c:v>
                </c:pt>
                <c:pt idx="7">
                  <c:v>683.46630086666642</c:v>
                </c:pt>
                <c:pt idx="8">
                  <c:v>583.9714277999999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204.25277777777774</c:v>
                </c:pt>
                <c:pt idx="2">
                  <c:v>232.48611111111111</c:v>
                </c:pt>
                <c:pt idx="3">
                  <c:v>239.94913041045254</c:v>
                </c:pt>
                <c:pt idx="4">
                  <c:v>109.37140594668998</c:v>
                </c:pt>
                <c:pt idx="5">
                  <c:v>66.841289578546665</c:v>
                </c:pt>
                <c:pt idx="6">
                  <c:v>38.879325093514332</c:v>
                </c:pt>
                <c:pt idx="7">
                  <c:v>18.951895178972624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6.0282549041894837</c:v>
                </c:pt>
                <c:pt idx="5">
                  <c:v>8.5359372906696418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497.29444444444448</c:v>
                </c:pt>
                <c:pt idx="3">
                  <c:v>988.15458924988559</c:v>
                </c:pt>
                <c:pt idx="4">
                  <c:v>1492.105060262588</c:v>
                </c:pt>
                <c:pt idx="5">
                  <c:v>2138.2597905593957</c:v>
                </c:pt>
                <c:pt idx="6">
                  <c:v>3037.8887598621568</c:v>
                </c:pt>
                <c:pt idx="7">
                  <c:v>3944.1415004871578</c:v>
                </c:pt>
                <c:pt idx="8">
                  <c:v>4280.2502121221951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46.380555555555546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401.4626146882469</c:v>
                </c:pt>
                <c:pt idx="4">
                  <c:v>636.46905222665941</c:v>
                </c:pt>
                <c:pt idx="5">
                  <c:v>926.96636784701491</c:v>
                </c:pt>
                <c:pt idx="6">
                  <c:v>1233.4717953288191</c:v>
                </c:pt>
                <c:pt idx="7">
                  <c:v>1420.3572989457257</c:v>
                </c:pt>
                <c:pt idx="8">
                  <c:v>1346.1153035742961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0.4777777777777778</c:v>
                </c:pt>
                <c:pt idx="1">
                  <c:v>0.48888888888888887</c:v>
                </c:pt>
                <c:pt idx="2">
                  <c:v>0.51388888888888884</c:v>
                </c:pt>
                <c:pt idx="3">
                  <c:v>1.5887720000000003</c:v>
                </c:pt>
                <c:pt idx="4">
                  <c:v>0.22776000000000018</c:v>
                </c:pt>
                <c:pt idx="5">
                  <c:v>0.17520000000000016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12.713830747089691</c:v>
                      </c:pt>
                      <c:pt idx="7" formatCode="0.00">
                        <c:v>98.873572856039246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2250.6283682443168</c:v>
                </c:pt>
                <c:pt idx="1">
                  <c:v>3150.6285225662969</c:v>
                </c:pt>
                <c:pt idx="2">
                  <c:v>4332.6490977229723</c:v>
                </c:pt>
                <c:pt idx="3">
                  <c:v>5427.4083746118558</c:v>
                </c:pt>
                <c:pt idx="4">
                  <c:v>5885.5563956964916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3864.8817651301201</c:v>
                </c:pt>
                <c:pt idx="1">
                  <c:v>4383.5697876903987</c:v>
                </c:pt>
                <c:pt idx="2">
                  <c:v>5477.9982585558519</c:v>
                </c:pt>
                <c:pt idx="3">
                  <c:v>6599.3210430711379</c:v>
                </c:pt>
                <c:pt idx="4">
                  <c:v>7049.3612259356441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630.78571889332613</c:v>
                </c:pt>
                <c:pt idx="1">
                  <c:v>922.76465553055891</c:v>
                </c:pt>
                <c:pt idx="2">
                  <c:v>1231.3603437769184</c:v>
                </c:pt>
                <c:pt idx="3">
                  <c:v>1418.2458473938232</c:v>
                </c:pt>
                <c:pt idx="4">
                  <c:v>1346.0327738622962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85.324430920680612</c:v>
                </c:pt>
                <c:pt idx="8">
                  <c:v>8.8449891624030226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226.49170175818512</c:v>
                </c:pt>
                <c:pt idx="2">
                  <c:v>154.88273110000003</c:v>
                </c:pt>
                <c:pt idx="3">
                  <c:v>140.21221562602423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246.33931412263001</c:v>
                </c:pt>
                <c:pt idx="5">
                  <c:v>118.11336001339913</c:v>
                </c:pt>
                <c:pt idx="6">
                  <c:v>34.477890706082121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128.49003276734481</c:v>
                </c:pt>
                <c:pt idx="7">
                  <c:v>116.90570930064129</c:v>
                </c:pt>
                <c:pt idx="8">
                  <c:v>109.2691023979505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5.1071763600000004</c:v>
                </c:pt>
                <c:pt idx="4">
                  <c:v>15.876492600000001</c:v>
                </c:pt>
                <c:pt idx="5">
                  <c:v>9.8207046000000027</c:v>
                </c:pt>
                <c:pt idx="6">
                  <c:v>12.856044600000001</c:v>
                </c:pt>
                <c:pt idx="7">
                  <c:v>15.891384600000002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42.809709992945862</c:v>
                </c:pt>
                <c:pt idx="5">
                  <c:v>27.884840760000003</c:v>
                </c:pt>
                <c:pt idx="6">
                  <c:v>36.365028840000001</c:v>
                </c:pt>
                <c:pt idx="7">
                  <c:v>44.845216919999999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15.622222222222225</c:v>
                </c:pt>
                <c:pt idx="3">
                  <c:v>16.479005400000002</c:v>
                </c:pt>
                <c:pt idx="4">
                  <c:v>30.188050938379416</c:v>
                </c:pt>
                <c:pt idx="5">
                  <c:v>13.203729000000006</c:v>
                </c:pt>
                <c:pt idx="6">
                  <c:v>13.755609</c:v>
                </c:pt>
                <c:pt idx="7">
                  <c:v>14.307489000001553</c:v>
                </c:pt>
                <c:pt idx="8">
                  <c:v>14.859368999999845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2053.0542829999999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149.569368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494.72944799999999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616.51484299999993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586.58693799999992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1173.1738760000001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638.10255987078392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907.79188680541347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1556.2510600000001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1540.1754339941581</c:v>
                </c:pt>
                <c:pt idx="5">
                  <c:v>961.7195325269364</c:v>
                </c:pt>
                <c:pt idx="6">
                  <c:v>254.57423344729031</c:v>
                </c:pt>
                <c:pt idx="7">
                  <c:v>94.972222686744843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42.836864286863182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376.81685527438128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14.040000000000035</c:v>
                </c:pt>
                <c:pt idx="4">
                  <c:v>19.999999999999993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126.42578384726957</c:v>
                </c:pt>
                <c:pt idx="6">
                  <c:v>56.466951283981231</c:v>
                </c:pt>
                <c:pt idx="7">
                  <c:v>16.095972370140448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45.647290304236563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26.577891372712035</c:v>
                </c:pt>
                <c:pt idx="4">
                  <c:v>19.992823549088122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40.056249644583446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0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10.395019249999995</c:v>
                </c:pt>
                <c:pt idx="3">
                  <c:v>14.225746149999996</c:v>
                </c:pt>
                <c:pt idx="4">
                  <c:v>18.056473049999994</c:v>
                </c:pt>
                <c:pt idx="5">
                  <c:v>21.383531399999999</c:v>
                </c:pt>
                <c:pt idx="6">
                  <c:v>1.4822500000000001E-3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3.3837632093595493</c:v>
                </c:pt>
                <c:pt idx="1">
                  <c:v>2.5105841250703604</c:v>
                </c:pt>
                <c:pt idx="2">
                  <c:v>4.4549964900000001</c:v>
                </c:pt>
                <c:pt idx="3">
                  <c:v>1.4224800246494915</c:v>
                </c:pt>
                <c:pt idx="4">
                  <c:v>6.7770000000000005E-4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283.00000000000011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1.6697332350169343</c:v>
                </c:pt>
                <c:pt idx="4">
                  <c:v>7.0681763774863748</c:v>
                </c:pt>
                <c:pt idx="5">
                  <c:v>8.5940210287934082</c:v>
                </c:pt>
                <c:pt idx="6">
                  <c:v>10.776353139417685</c:v>
                </c:pt>
                <c:pt idx="7">
                  <c:v>25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5.3761519986336745</c:v>
                </c:pt>
                <c:pt idx="7">
                  <c:v>4.8914522719933595</c:v>
                </c:pt>
                <c:pt idx="8">
                  <c:v>4.5719289706255442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26.069706900670468</c:v>
                </c:pt>
                <c:pt idx="4">
                  <c:v>15.938674272913387</c:v>
                </c:pt>
                <c:pt idx="5">
                  <c:v>10.573571590518792</c:v>
                </c:pt>
                <c:pt idx="6">
                  <c:v>7.0741795692921388</c:v>
                </c:pt>
                <c:pt idx="7">
                  <c:v>3.5700598711581844</c:v>
                </c:pt>
                <c:pt idx="8">
                  <c:v>0.3700832285524277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-17.79956000000001</c:v>
                </c:pt>
                <c:pt idx="3">
                  <c:v>-11.17273152885878</c:v>
                </c:pt>
                <c:pt idx="4">
                  <c:v>-5.0332655598673872</c:v>
                </c:pt>
                <c:pt idx="5">
                  <c:v>-2.3210279101138807</c:v>
                </c:pt>
                <c:pt idx="6">
                  <c:v>-0.96466085035801907</c:v>
                </c:pt>
                <c:pt idx="7">
                  <c:v>-0.22787616198882021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4.4463948179084714</c:v>
                </c:pt>
                <c:pt idx="6">
                  <c:v>1.98594267665762</c:v>
                </c:pt>
                <c:pt idx="7">
                  <c:v>0.56609534825783958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14.927410599999989</c:v>
                </c:pt>
                <c:pt idx="1">
                  <c:v>16.289066599999991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3.8686999999999987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1.5065725169689781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3.5169584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0.93474443957828224</c:v>
                </c:pt>
                <c:pt idx="4">
                  <c:v>4.6549826042214288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-4.4228811576764056</c:v>
                </c:pt>
                <c:pt idx="4">
                  <c:v>-2.6916892434383448</c:v>
                </c:pt>
                <c:pt idx="5">
                  <c:v>-1.3767785121951222</c:v>
                </c:pt>
                <c:pt idx="6">
                  <c:v>-0.85527150000000018</c:v>
                </c:pt>
                <c:pt idx="7">
                  <c:v>-0.40033985106382991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10.263044999999989</c:v>
                </c:pt>
                <c:pt idx="1">
                  <c:v>9.25394399999999</c:v>
                </c:pt>
                <c:pt idx="2">
                  <c:v>11.367604</c:v>
                </c:pt>
                <c:pt idx="3">
                  <c:v>5.8971748769018753</c:v>
                </c:pt>
                <c:pt idx="4">
                  <c:v>5.8319933607830823</c:v>
                </c:pt>
                <c:pt idx="5">
                  <c:v>4.8952124878048782</c:v>
                </c:pt>
                <c:pt idx="6">
                  <c:v>5.4167194999999992</c:v>
                </c:pt>
                <c:pt idx="7">
                  <c:v>5.87165114893617</c:v>
                </c:pt>
                <c:pt idx="8">
                  <c:v>5.4584075169689772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1.540175433994158</c:v>
                </c:pt>
                <c:pt idx="5">
                  <c:v>0.96171953252693643</c:v>
                </c:pt>
                <c:pt idx="6">
                  <c:v>0.2545742334472903</c:v>
                </c:pt>
                <c:pt idx="7">
                  <c:v>9.4972222686744837E-2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5.9855809999999998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0.91998329187078387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1.5348326988054135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-5.8722337778986222E-2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5.9855809999999998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14.927410599999989</c:v>
                </c:pt>
                <c:pt idx="1">
                  <c:v>16.289066599999991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3.5169584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59.749397860847026</c:v>
                </c:pt>
                <c:pt idx="1">
                  <c:v>46.553744732915177</c:v>
                </c:pt>
                <c:pt idx="2">
                  <c:v>73.09784866200124</c:v>
                </c:pt>
                <c:pt idx="3">
                  <c:v>22.327441198952066</c:v>
                </c:pt>
                <c:pt idx="4">
                  <c:v>126.23300452326461</c:v>
                </c:pt>
                <c:pt idx="5">
                  <c:v>109.33896322912517</c:v>
                </c:pt>
                <c:pt idx="6">
                  <c:v>56.569504483901902</c:v>
                </c:pt>
                <c:pt idx="7">
                  <c:v>1.9489520113570491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99.998817173727602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26.577891372712035</c:v>
                </c:pt>
                <c:pt idx="4">
                  <c:v>132.35662792781997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746.84792721069061</c:v>
                </c:pt>
                <c:pt idx="1">
                  <c:v>727.98352573215766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192.39553079068725</c:v>
                </c:pt>
                <c:pt idx="6">
                  <c:v>122.43669822739891</c:v>
                </c:pt>
                <c:pt idx="7">
                  <c:v>82.06571931355812</c:v>
                </c:pt>
                <c:pt idx="8">
                  <c:v>42.836864286863182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42.836864286863182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376.81685527438128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14.040000000000035</c:v>
                </c:pt>
                <c:pt idx="4">
                  <c:v>19.999999999999993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10.999999999999986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45.647290304236563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26.577891372712035</c:v>
                </c:pt>
                <c:pt idx="4">
                  <c:v>19.992823549088122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40.056249644583446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0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6.017785044071652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126.42578384726957</c:v>
                </c:pt>
                <c:pt idx="6">
                  <c:v>56.466951283981231</c:v>
                </c:pt>
                <c:pt idx="7">
                  <c:v>16.095972370140448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5.9855809999999989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39.000935000000027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-17.983925999999983</c:v>
                </c:pt>
                <c:pt idx="1">
                  <c:v>-19.356833999999981</c:v>
                </c:pt>
                <c:pt idx="2">
                  <c:v>-17.799559999999989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-7.3550549999999975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57.30096496274637</c:v>
                </c:pt>
                <c:pt idx="1">
                  <c:v>53.048087118343958</c:v>
                </c:pt>
                <c:pt idx="2">
                  <c:v>45.994574613570826</c:v>
                </c:pt>
                <c:pt idx="3">
                  <c:v>46.179824811125854</c:v>
                </c:pt>
                <c:pt idx="4">
                  <c:v>46.680241724906232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5.9855809999999989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27.898376000000013</c:v>
                </c:pt>
                <c:pt idx="1">
                  <c:v>26.307061000000044</c:v>
                </c:pt>
                <c:pt idx="2">
                  <c:v>23.359879000000024</c:v>
                </c:pt>
                <c:pt idx="3">
                  <c:v>26.814195493985142</c:v>
                </c:pt>
                <c:pt idx="4">
                  <c:v>17.15709846147913</c:v>
                </c:pt>
                <c:pt idx="5">
                  <c:v>14.222845353999972</c:v>
                </c:pt>
                <c:pt idx="6">
                  <c:v>9.4122137173042457</c:v>
                </c:pt>
                <c:pt idx="7">
                  <c:v>7.8500795459014263</c:v>
                </c:pt>
                <c:pt idx="8">
                  <c:v>4.7557943244521139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21.602276000000003</c:v>
                </c:pt>
                <c:pt idx="1">
                  <c:v>18.568057999999997</c:v>
                </c:pt>
                <c:pt idx="2">
                  <c:v>19.061250000000001</c:v>
                </c:pt>
                <c:pt idx="3">
                  <c:v>12.899908368571429</c:v>
                </c:pt>
                <c:pt idx="4">
                  <c:v>12.33190576652834</c:v>
                </c:pt>
                <c:pt idx="5">
                  <c:v>10.685959812513204</c:v>
                </c:pt>
                <c:pt idx="6">
                  <c:v>8.8019536295607512</c:v>
                </c:pt>
                <c:pt idx="7">
                  <c:v>6.3208301385448129</c:v>
                </c:pt>
                <c:pt idx="8">
                  <c:v>5.4016445075338462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11.972157000000001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2.905824446264067</c:v>
                </c:pt>
                <c:pt idx="5">
                  <c:v>1.8161793079285571</c:v>
                </c:pt>
                <c:pt idx="6">
                  <c:v>2.0284111139052929</c:v>
                </c:pt>
                <c:pt idx="7">
                  <c:v>1.6680627968940263</c:v>
                </c:pt>
                <c:pt idx="8">
                  <c:v>1.5603825966191798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7.964378866497964</c:v>
                </c:pt>
                <c:pt idx="4">
                  <c:v>8.0231320030488611</c:v>
                </c:pt>
                <c:pt idx="5">
                  <c:v>8.055857504476883</c:v>
                </c:pt>
                <c:pt idx="6">
                  <c:v>7.8619594512195121</c:v>
                </c:pt>
                <c:pt idx="7">
                  <c:v>8.2864962134133435</c:v>
                </c:pt>
                <c:pt idx="8">
                  <c:v>9.1020655000000019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1.0884925975287689</c:v>
                </c:pt>
                <c:pt idx="4">
                  <c:v>1.5501493351112969</c:v>
                </c:pt>
                <c:pt idx="5">
                  <c:v>1.3253169755271019</c:v>
                </c:pt>
                <c:pt idx="6">
                  <c:v>0.55477156055498389</c:v>
                </c:pt>
                <c:pt idx="7">
                  <c:v>1.04793125521494</c:v>
                </c:pt>
                <c:pt idx="8">
                  <c:v>1.313779955871603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0.22930944910265061</c:v>
                </c:pt>
                <c:pt idx="1">
                  <c:v>0.25130704997354142</c:v>
                </c:pt>
                <c:pt idx="2">
                  <c:v>0.24672521869419561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0.42871555089734942</c:v>
                </c:pt>
                <c:pt idx="1">
                  <c:v>0.9919849500264587</c:v>
                </c:pt>
                <c:pt idx="2">
                  <c:v>1.5097837813058035</c:v>
                </c:pt>
                <c:pt idx="3">
                  <c:v>2.4724769604277061</c:v>
                </c:pt>
                <c:pt idx="4">
                  <c:v>3.5713917509108688</c:v>
                </c:pt>
                <c:pt idx="5">
                  <c:v>3.9523488309869763</c:v>
                </c:pt>
                <c:pt idx="6">
                  <c:v>3.8985162881096218</c:v>
                </c:pt>
                <c:pt idx="7">
                  <c:v>4.69004979733183</c:v>
                </c:pt>
                <c:pt idx="8">
                  <c:v>5.8712101224202735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1.9922845265594522</c:v>
                </c:pt>
                <c:pt idx="4">
                  <c:v>4.0946883451664053</c:v>
                </c:pt>
                <c:pt idx="5">
                  <c:v>6.6181003832790015</c:v>
                </c:pt>
                <c:pt idx="6">
                  <c:v>9.8844445071637743</c:v>
                </c:pt>
                <c:pt idx="7">
                  <c:v>13.630212849624032</c:v>
                </c:pt>
                <c:pt idx="8">
                  <c:v>15.415426430202682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7.6455456986540398</c:v>
                </c:pt>
                <c:pt idx="4">
                  <c:v>7.4017748542374049</c:v>
                </c:pt>
                <c:pt idx="5">
                  <c:v>6.0664789496322626</c:v>
                </c:pt>
                <c:pt idx="6">
                  <c:v>3.2023043457526468</c:v>
                </c:pt>
                <c:pt idx="7">
                  <c:v>2.2811622142014363</c:v>
                </c:pt>
                <c:pt idx="8">
                  <c:v>2.794938287806533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27.898376000000013</c:v>
                </c:pt>
                <c:pt idx="1">
                  <c:v>26.307061000000044</c:v>
                </c:pt>
                <c:pt idx="2">
                  <c:v>23.359879000000024</c:v>
                </c:pt>
                <c:pt idx="3">
                  <c:v>26.814195493985142</c:v>
                </c:pt>
                <c:pt idx="4">
                  <c:v>17.15709846147913</c:v>
                </c:pt>
                <c:pt idx="5">
                  <c:v>14.222845353999972</c:v>
                </c:pt>
                <c:pt idx="6">
                  <c:v>9.4122137173042457</c:v>
                </c:pt>
                <c:pt idx="7">
                  <c:v>7.8500795459014263</c:v>
                </c:pt>
                <c:pt idx="8">
                  <c:v>4.7557943244521139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21.602276000000003</c:v>
                </c:pt>
                <c:pt idx="1">
                  <c:v>18.568057999999997</c:v>
                </c:pt>
                <c:pt idx="2">
                  <c:v>19.061250000000001</c:v>
                </c:pt>
                <c:pt idx="3">
                  <c:v>12.899908368571429</c:v>
                </c:pt>
                <c:pt idx="4">
                  <c:v>12.33190576652834</c:v>
                </c:pt>
                <c:pt idx="5">
                  <c:v>10.685959812513204</c:v>
                </c:pt>
                <c:pt idx="6">
                  <c:v>8.8019536295607512</c:v>
                </c:pt>
                <c:pt idx="7">
                  <c:v>6.3208301385448129</c:v>
                </c:pt>
                <c:pt idx="8">
                  <c:v>5.4016445075338462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11.972157000000001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2.905824446264067</c:v>
                </c:pt>
                <c:pt idx="5">
                  <c:v>1.8161793079285571</c:v>
                </c:pt>
                <c:pt idx="6">
                  <c:v>2.0284111139052929</c:v>
                </c:pt>
                <c:pt idx="7">
                  <c:v>1.6680627968940263</c:v>
                </c:pt>
                <c:pt idx="8">
                  <c:v>1.5603825966191798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7.964378866497964</c:v>
                </c:pt>
                <c:pt idx="4">
                  <c:v>8.0231320030488611</c:v>
                </c:pt>
                <c:pt idx="5">
                  <c:v>8.055857504476883</c:v>
                </c:pt>
                <c:pt idx="6">
                  <c:v>7.8619594512195121</c:v>
                </c:pt>
                <c:pt idx="7">
                  <c:v>8.2864962134133435</c:v>
                </c:pt>
                <c:pt idx="8">
                  <c:v>9.1020655000000019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1.0884925975287689</c:v>
                </c:pt>
                <c:pt idx="4">
                  <c:v>1.5501493351112969</c:v>
                </c:pt>
                <c:pt idx="5">
                  <c:v>1.3253169755271019</c:v>
                </c:pt>
                <c:pt idx="6">
                  <c:v>0.55477156055498389</c:v>
                </c:pt>
                <c:pt idx="7">
                  <c:v>1.04793125521494</c:v>
                </c:pt>
                <c:pt idx="8">
                  <c:v>1.313779955871603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0.22930944910265061</c:v>
                </c:pt>
                <c:pt idx="1">
                  <c:v>0.25130704997354142</c:v>
                </c:pt>
                <c:pt idx="2">
                  <c:v>0.24672521869419561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0.42871555089734942</c:v>
                </c:pt>
                <c:pt idx="1">
                  <c:v>0.9919849500264587</c:v>
                </c:pt>
                <c:pt idx="2">
                  <c:v>1.5097837813058035</c:v>
                </c:pt>
                <c:pt idx="3">
                  <c:v>2.4724769604277061</c:v>
                </c:pt>
                <c:pt idx="4">
                  <c:v>3.5713917509108688</c:v>
                </c:pt>
                <c:pt idx="5">
                  <c:v>3.9523488309869763</c:v>
                </c:pt>
                <c:pt idx="6">
                  <c:v>3.8985162881096218</c:v>
                </c:pt>
                <c:pt idx="7">
                  <c:v>4.69004979733183</c:v>
                </c:pt>
                <c:pt idx="8">
                  <c:v>5.8712101224202735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1.9922845265594522</c:v>
                </c:pt>
                <c:pt idx="4">
                  <c:v>4.0946883451664053</c:v>
                </c:pt>
                <c:pt idx="5">
                  <c:v>6.6181003832790015</c:v>
                </c:pt>
                <c:pt idx="6">
                  <c:v>9.8844445071637743</c:v>
                </c:pt>
                <c:pt idx="7">
                  <c:v>13.630212849624032</c:v>
                </c:pt>
                <c:pt idx="8">
                  <c:v>15.415426430202682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7.6455456986540398</c:v>
                </c:pt>
                <c:pt idx="4">
                  <c:v>7.4017748542374049</c:v>
                </c:pt>
                <c:pt idx="5">
                  <c:v>6.0664789496322626</c:v>
                </c:pt>
                <c:pt idx="6">
                  <c:v>3.2023043457526468</c:v>
                </c:pt>
                <c:pt idx="7">
                  <c:v>2.2811622142014363</c:v>
                </c:pt>
                <c:pt idx="8">
                  <c:v>2.794938287806533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</c:v>
                </c:pt>
                <c:pt idx="1">
                  <c:v>2.352932</c:v>
                </c:pt>
                <c:pt idx="2">
                  <c:v>3.546768999999999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17.504361434237431</c:v>
                </c:pt>
                <c:pt idx="1">
                  <c:v>20.256623694269962</c:v>
                </c:pt>
                <c:pt idx="2">
                  <c:v>22.549691807047893</c:v>
                </c:pt>
                <c:pt idx="3">
                  <c:v>28.059690115584146</c:v>
                </c:pt>
                <c:pt idx="4">
                  <c:v>32.167482008494559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57.30096496274637</c:v>
                </c:pt>
                <c:pt idx="1">
                  <c:v>53.048087118343958</c:v>
                </c:pt>
                <c:pt idx="2">
                  <c:v>45.994574613570826</c:v>
                </c:pt>
                <c:pt idx="3">
                  <c:v>46.179824811125854</c:v>
                </c:pt>
                <c:pt idx="4">
                  <c:v>46.680241724906232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27.898376000000013</c:v>
                </c:pt>
                <c:pt idx="1">
                  <c:v>26.307061000000044</c:v>
                </c:pt>
                <c:pt idx="2">
                  <c:v>23.359879000000024</c:v>
                </c:pt>
                <c:pt idx="3">
                  <c:v>26.814195493985142</c:v>
                </c:pt>
                <c:pt idx="4">
                  <c:v>17.15709846147913</c:v>
                </c:pt>
                <c:pt idx="5">
                  <c:v>14.222845353999972</c:v>
                </c:pt>
                <c:pt idx="6">
                  <c:v>9.4122137173042457</c:v>
                </c:pt>
                <c:pt idx="7">
                  <c:v>7.8500795459014263</c:v>
                </c:pt>
                <c:pt idx="8">
                  <c:v>4.7557943244521139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21.602276000000003</c:v>
                </c:pt>
                <c:pt idx="1">
                  <c:v>18.568057999999997</c:v>
                </c:pt>
                <c:pt idx="2">
                  <c:v>19.061250000000001</c:v>
                </c:pt>
                <c:pt idx="3">
                  <c:v>12.899908368571429</c:v>
                </c:pt>
                <c:pt idx="4">
                  <c:v>12.33190576652834</c:v>
                </c:pt>
                <c:pt idx="5">
                  <c:v>10.685959812513204</c:v>
                </c:pt>
                <c:pt idx="6">
                  <c:v>8.8019536295607512</c:v>
                </c:pt>
                <c:pt idx="7">
                  <c:v>6.3208301385448129</c:v>
                </c:pt>
                <c:pt idx="8">
                  <c:v>5.4016445075338462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11.972157000000001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2.905824446264067</c:v>
                </c:pt>
                <c:pt idx="5">
                  <c:v>1.8161793079285571</c:v>
                </c:pt>
                <c:pt idx="6">
                  <c:v>2.0284111139052929</c:v>
                </c:pt>
                <c:pt idx="7">
                  <c:v>1.6680627968940263</c:v>
                </c:pt>
                <c:pt idx="8">
                  <c:v>1.5603825966191798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5.7134920000000005</c:v>
                </c:pt>
                <c:pt idx="1">
                  <c:v>6.3092430000000004</c:v>
                </c:pt>
                <c:pt idx="2">
                  <c:v>7.059634</c:v>
                </c:pt>
                <c:pt idx="3">
                  <c:v>7.964378866497964</c:v>
                </c:pt>
                <c:pt idx="4">
                  <c:v>8.0231320030488611</c:v>
                </c:pt>
                <c:pt idx="5">
                  <c:v>8.055857504476883</c:v>
                </c:pt>
                <c:pt idx="6">
                  <c:v>7.8619594512195121</c:v>
                </c:pt>
                <c:pt idx="7">
                  <c:v>8.2864962134133435</c:v>
                </c:pt>
                <c:pt idx="8">
                  <c:v>9.1020655000000019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1.0884925975287689</c:v>
                </c:pt>
                <c:pt idx="4">
                  <c:v>1.5501493351112969</c:v>
                </c:pt>
                <c:pt idx="5">
                  <c:v>1.3253169755271019</c:v>
                </c:pt>
                <c:pt idx="6">
                  <c:v>0.55477156055498389</c:v>
                </c:pt>
                <c:pt idx="7">
                  <c:v>1.04793125521494</c:v>
                </c:pt>
                <c:pt idx="8">
                  <c:v>1.313779955871603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0.22930944910265061</c:v>
                </c:pt>
                <c:pt idx="1">
                  <c:v>0.25130704997354142</c:v>
                </c:pt>
                <c:pt idx="2">
                  <c:v>0.24672521869419561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0.42871555089734942</c:v>
                </c:pt>
                <c:pt idx="1">
                  <c:v>0.9919849500264587</c:v>
                </c:pt>
                <c:pt idx="2">
                  <c:v>1.5097837813058035</c:v>
                </c:pt>
                <c:pt idx="3">
                  <c:v>2.4724769604277061</c:v>
                </c:pt>
                <c:pt idx="4">
                  <c:v>3.5713917509108688</c:v>
                </c:pt>
                <c:pt idx="5">
                  <c:v>3.9523488309869763</c:v>
                </c:pt>
                <c:pt idx="6">
                  <c:v>3.8985162881096218</c:v>
                </c:pt>
                <c:pt idx="7">
                  <c:v>4.69004979733183</c:v>
                </c:pt>
                <c:pt idx="8">
                  <c:v>5.8712101224202735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1.9922845265594522</c:v>
                </c:pt>
                <c:pt idx="4">
                  <c:v>4.0946883451664053</c:v>
                </c:pt>
                <c:pt idx="5">
                  <c:v>6.6181003832790015</c:v>
                </c:pt>
                <c:pt idx="6">
                  <c:v>9.8844445071637743</c:v>
                </c:pt>
                <c:pt idx="7">
                  <c:v>13.630212849624032</c:v>
                </c:pt>
                <c:pt idx="8">
                  <c:v>15.415426430202682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7.6455456986540398</c:v>
                </c:pt>
                <c:pt idx="4">
                  <c:v>7.4017748542374049</c:v>
                </c:pt>
                <c:pt idx="5">
                  <c:v>6.0664789496322626</c:v>
                </c:pt>
                <c:pt idx="6">
                  <c:v>3.2023043457526468</c:v>
                </c:pt>
                <c:pt idx="7">
                  <c:v>2.2811622142014363</c:v>
                </c:pt>
                <c:pt idx="8">
                  <c:v>2.794938287806533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2.7623573106344805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0</c:v>
                </c:pt>
                <c:pt idx="1">
                  <c:v>4.5000000000000005E-3</c:v>
                </c:pt>
                <c:pt idx="2">
                  <c:v>2.4600790513621489E-3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1.6697332350195297</c:v>
                </c:pt>
                <c:pt idx="3">
                  <c:v>7.0681763774863757</c:v>
                </c:pt>
                <c:pt idx="4">
                  <c:v>8.5940210287934065</c:v>
                </c:pt>
                <c:pt idx="5">
                  <c:v>10.776353139417685</c:v>
                </c:pt>
                <c:pt idx="6">
                  <c:v>25</c:v>
                </c:pt>
                <c:pt idx="7">
                  <c:v>29.999999999999996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331.48287727613769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0</c:v>
                </c:pt>
                <c:pt idx="1">
                  <c:v>0.54</c:v>
                </c:pt>
                <c:pt idx="2">
                  <c:v>0.29520948616345788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200.36798820234358</c:v>
                </c:pt>
                <c:pt idx="3">
                  <c:v>848.18116529836504</c:v>
                </c:pt>
                <c:pt idx="4">
                  <c:v>1031.2825234552088</c:v>
                </c:pt>
                <c:pt idx="5">
                  <c:v>1293.1623767301221</c:v>
                </c:pt>
                <c:pt idx="6">
                  <c:v>3000</c:v>
                </c:pt>
                <c:pt idx="7">
                  <c:v>3599.9999999999995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144.20500000000004</c:v>
                </c:pt>
                <c:pt idx="1">
                  <c:v>164.78199999999995</c:v>
                </c:pt>
                <c:pt idx="2">
                  <c:v>189.00700000000001</c:v>
                </c:pt>
                <c:pt idx="3">
                  <c:v>187.22964891945941</c:v>
                </c:pt>
                <c:pt idx="4">
                  <c:v>282.41163993825393</c:v>
                </c:pt>
                <c:pt idx="5">
                  <c:v>462.83410831618949</c:v>
                </c:pt>
                <c:pt idx="6">
                  <c:v>566.84997630268708</c:v>
                </c:pt>
                <c:pt idx="7">
                  <c:v>368.24262068228728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3630.9459145067485</c:v>
                </c:pt>
                <c:pt idx="1">
                  <c:v>3621.8275649288162</c:v>
                </c:pt>
                <c:pt idx="2">
                  <c:v>3371.1086178466958</c:v>
                </c:pt>
                <c:pt idx="3">
                  <c:v>3586.5276118634115</c:v>
                </c:pt>
                <c:pt idx="4">
                  <c:v>4407.9121870842309</c:v>
                </c:pt>
                <c:pt idx="5">
                  <c:v>4921.8622649985718</c:v>
                </c:pt>
                <c:pt idx="6">
                  <c:v>5610.1523914821109</c:v>
                </c:pt>
                <c:pt idx="7">
                  <c:v>6683.3442261622204</c:v>
                </c:pt>
                <c:pt idx="8">
                  <c:v>6801.4203848667694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9.4239618298897856</c:v>
                </c:pt>
                <c:pt idx="3">
                  <c:v>4.8514881974502142</c:v>
                </c:pt>
                <c:pt idx="4">
                  <c:v>0.1947015814467149</c:v>
                </c:pt>
                <c:pt idx="5">
                  <c:v>0.2639831805060916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316.64326672988761</c:v>
                </c:pt>
                <c:pt idx="4">
                  <c:v>0</c:v>
                </c:pt>
                <c:pt idx="5">
                  <c:v>31.56360985231958</c:v>
                </c:pt>
                <c:pt idx="6">
                  <c:v>0</c:v>
                </c:pt>
                <c:pt idx="7">
                  <c:v>3.9749642756756418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2036.7334335487217</c:v>
                </c:pt>
                <c:pt idx="1">
                  <c:v>2085.1885750187748</c:v>
                </c:pt>
                <c:pt idx="2">
                  <c:v>2049.0752237643351</c:v>
                </c:pt>
                <c:pt idx="3">
                  <c:v>2283.2927371315131</c:v>
                </c:pt>
                <c:pt idx="4">
                  <c:v>1463.2746751698789</c:v>
                </c:pt>
                <c:pt idx="5">
                  <c:v>1150.896554007177</c:v>
                </c:pt>
                <c:pt idx="6">
                  <c:v>708.67293157407448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815.75870834207387</c:v>
                </c:pt>
                <c:pt idx="1">
                  <c:v>720.67765401784629</c:v>
                </c:pt>
                <c:pt idx="2">
                  <c:v>542.06696643045734</c:v>
                </c:pt>
                <c:pt idx="3">
                  <c:v>1032.6199603196665</c:v>
                </c:pt>
                <c:pt idx="4">
                  <c:v>794.72957536059732</c:v>
                </c:pt>
                <c:pt idx="5">
                  <c:v>400.19662454440294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178.80037140846781</c:v>
                </c:pt>
                <c:pt idx="1">
                  <c:v>498.25917586900027</c:v>
                </c:pt>
                <c:pt idx="2">
                  <c:v>768.87291366911427</c:v>
                </c:pt>
                <c:pt idx="3">
                  <c:v>768.8729136691145</c:v>
                </c:pt>
                <c:pt idx="4">
                  <c:v>1401.4118958951831</c:v>
                </c:pt>
                <c:pt idx="5">
                  <c:v>1401.411895895184</c:v>
                </c:pt>
                <c:pt idx="6">
                  <c:v>1434.279244329352</c:v>
                </c:pt>
                <c:pt idx="7">
                  <c:v>1096.371973963503</c:v>
                </c:pt>
                <c:pt idx="8">
                  <c:v>1324.530932259564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248.81722031517427</c:v>
                </c:pt>
                <c:pt idx="1">
                  <c:v>253.34010878050489</c:v>
                </c:pt>
                <c:pt idx="2">
                  <c:v>244.70282670795302</c:v>
                </c:pt>
                <c:pt idx="3">
                  <c:v>284.7732677148208</c:v>
                </c:pt>
                <c:pt idx="4">
                  <c:v>777.22132303517344</c:v>
                </c:pt>
                <c:pt idx="5">
                  <c:v>1444.8379316433261</c:v>
                </c:pt>
                <c:pt idx="6">
                  <c:v>2040.6931471840912</c:v>
                </c:pt>
                <c:pt idx="7">
                  <c:v>2687.0925027765352</c:v>
                </c:pt>
                <c:pt idx="8">
                  <c:v>3187.0621517745485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0.54</c:v>
                </c:pt>
                <c:pt idx="3">
                  <c:v>2.2604529350117801E-2</c:v>
                </c:pt>
                <c:pt idx="4">
                  <c:v>27.750858035695519</c:v>
                </c:pt>
                <c:pt idx="5">
                  <c:v>77.807445557416244</c:v>
                </c:pt>
                <c:pt idx="6">
                  <c:v>222.0517565751197</c:v>
                </c:pt>
                <c:pt idx="7">
                  <c:v>650.53196899335114</c:v>
                </c:pt>
                <c:pt idx="8">
                  <c:v>1319.8229574764346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320.77776</c:v>
                </c:pt>
                <c:pt idx="1">
                  <c:v>355.66280568419955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373.42315251479391</c:v>
                </c:pt>
                <c:pt idx="5">
                  <c:v>378.12207500279197</c:v>
                </c:pt>
                <c:pt idx="6">
                  <c:v>367.59011130919146</c:v>
                </c:pt>
                <c:pt idx="7">
                  <c:v>397.46371974062401</c:v>
                </c:pt>
                <c:pt idx="8">
                  <c:v>21.762230351377266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78.379299799513504</c:v>
                </c:pt>
                <c:pt idx="1">
                  <c:v>96.778498913786891</c:v>
                </c:pt>
                <c:pt idx="2">
                  <c:v>158.69570160110212</c:v>
                </c:pt>
                <c:pt idx="3">
                  <c:v>106.18961649228982</c:v>
                </c:pt>
                <c:pt idx="4">
                  <c:v>472.44147346288241</c:v>
                </c:pt>
                <c:pt idx="5">
                  <c:v>653.38046872737448</c:v>
                </c:pt>
                <c:pt idx="6">
                  <c:v>1620.2600026397215</c:v>
                </c:pt>
                <c:pt idx="7">
                  <c:v>849.44239503669337</c:v>
                </c:pt>
                <c:pt idx="8">
                  <c:v>746.343923348462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14040.967981084417</c:v>
                </c:pt>
                <c:pt idx="1">
                  <c:v>13753.75716062311</c:v>
                </c:pt>
                <c:pt idx="2">
                  <c:v>12612.94198369468</c:v>
                </c:pt>
                <c:pt idx="3">
                  <c:v>13787.870324899872</c:v>
                </c:pt>
                <c:pt idx="4">
                  <c:v>10754.998274362939</c:v>
                </c:pt>
                <c:pt idx="5">
                  <c:v>8056.3318391401399</c:v>
                </c:pt>
                <c:pt idx="6">
                  <c:v>5085.1501380564423</c:v>
                </c:pt>
                <c:pt idx="7">
                  <c:v>2176.5511917617791</c:v>
                </c:pt>
                <c:pt idx="8">
                  <c:v>1134.6232576869097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352.09668213357463</c:v>
                </c:pt>
                <c:pt idx="1">
                  <c:v>218.61894097106514</c:v>
                </c:pt>
                <c:pt idx="2">
                  <c:v>627.57775305097789</c:v>
                </c:pt>
                <c:pt idx="3">
                  <c:v>581.35467009205252</c:v>
                </c:pt>
                <c:pt idx="4">
                  <c:v>1827.6620401010471</c:v>
                </c:pt>
                <c:pt idx="5">
                  <c:v>2544.3509609604421</c:v>
                </c:pt>
                <c:pt idx="6">
                  <c:v>2680.5903724324971</c:v>
                </c:pt>
                <c:pt idx="7">
                  <c:v>3814.7169524763458</c:v>
                </c:pt>
                <c:pt idx="8">
                  <c:v>2264.8070219916035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958.1850000000004</c:v>
                </c:pt>
                <c:pt idx="1">
                  <c:v>1076.0024739025948</c:v>
                </c:pt>
                <c:pt idx="2">
                  <c:v>1251.4339999999995</c:v>
                </c:pt>
                <c:pt idx="3">
                  <c:v>801.11868201951279</c:v>
                </c:pt>
                <c:pt idx="4">
                  <c:v>800.8560737419175</c:v>
                </c:pt>
                <c:pt idx="5">
                  <c:v>852.48638210680497</c:v>
                </c:pt>
                <c:pt idx="6">
                  <c:v>727.28409738098003</c:v>
                </c:pt>
                <c:pt idx="7">
                  <c:v>164.8715725421452</c:v>
                </c:pt>
                <c:pt idx="8">
                  <c:v>1258.6740743806947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637.21386125126946</c:v>
                </c:pt>
                <c:pt idx="1">
                  <c:v>610.27420708614329</c:v>
                </c:pt>
                <c:pt idx="2">
                  <c:v>567.49907008929131</c:v>
                </c:pt>
                <c:pt idx="3">
                  <c:v>911.41858996349106</c:v>
                </c:pt>
                <c:pt idx="4">
                  <c:v>778.644260900718</c:v>
                </c:pt>
                <c:pt idx="5">
                  <c:v>826.59220731069831</c:v>
                </c:pt>
                <c:pt idx="6">
                  <c:v>886.94508377590739</c:v>
                </c:pt>
                <c:pt idx="7">
                  <c:v>850.71635343921935</c:v>
                </c:pt>
                <c:pt idx="8">
                  <c:v>740.02181803630435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4606.5966666666664</c:v>
                </c:pt>
                <c:pt idx="1">
                  <c:v>4605.6988888888891</c:v>
                </c:pt>
                <c:pt idx="2">
                  <c:v>4519.8522222222236</c:v>
                </c:pt>
                <c:pt idx="3">
                  <c:v>4762.7673682842324</c:v>
                </c:pt>
                <c:pt idx="4">
                  <c:v>5118.3536988078631</c:v>
                </c:pt>
                <c:pt idx="5">
                  <c:v>5599.3212258294279</c:v>
                </c:pt>
                <c:pt idx="6">
                  <c:v>6163.4176245462304</c:v>
                </c:pt>
                <c:pt idx="7">
                  <c:v>7119.153391054434</c:v>
                </c:pt>
                <c:pt idx="8">
                  <c:v>7743.6184248295094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77.467430316892191</c:v>
                </c:pt>
                <c:pt idx="1">
                  <c:v>84.272830076237554</c:v>
                </c:pt>
                <c:pt idx="2">
                  <c:v>153.0930578464517</c:v>
                </c:pt>
                <c:pt idx="3">
                  <c:v>143.54200852496689</c:v>
                </c:pt>
                <c:pt idx="4">
                  <c:v>209.49999999999997</c:v>
                </c:pt>
                <c:pt idx="5">
                  <c:v>212.66331624788504</c:v>
                </c:pt>
                <c:pt idx="6">
                  <c:v>212.21551223138283</c:v>
                </c:pt>
                <c:pt idx="7">
                  <c:v>204.15504918014969</c:v>
                </c:pt>
                <c:pt idx="8">
                  <c:v>57.636856521716943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0.94270833333333348</c:v>
                </c:pt>
                <c:pt idx="1">
                  <c:v>11.741</c:v>
                </c:pt>
                <c:pt idx="2">
                  <c:v>0.62847222222222221</c:v>
                </c:pt>
                <c:pt idx="3">
                  <c:v>11.741</c:v>
                </c:pt>
                <c:pt idx="4">
                  <c:v>11.741</c:v>
                </c:pt>
                <c:pt idx="5">
                  <c:v>11.741</c:v>
                </c:pt>
                <c:pt idx="6">
                  <c:v>8.9808654318476595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1000.574785991578</c:v>
                </c:pt>
                <c:pt idx="1">
                  <c:v>986.57954567410491</c:v>
                </c:pt>
                <c:pt idx="2">
                  <c:v>953.12907404306213</c:v>
                </c:pt>
                <c:pt idx="3">
                  <c:v>961.53626129287636</c:v>
                </c:pt>
                <c:pt idx="4">
                  <c:v>950.65960663082478</c:v>
                </c:pt>
                <c:pt idx="5">
                  <c:v>952.91450701059728</c:v>
                </c:pt>
                <c:pt idx="6">
                  <c:v>890.5262774267261</c:v>
                </c:pt>
                <c:pt idx="7">
                  <c:v>1021.159656266325</c:v>
                </c:pt>
                <c:pt idx="8">
                  <c:v>1559.369887556431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707.85105861957732</c:v>
                </c:pt>
                <c:pt idx="5">
                  <c:v>854.41881433196932</c:v>
                </c:pt>
                <c:pt idx="6">
                  <c:v>858.72617104549943</c:v>
                </c:pt>
                <c:pt idx="7">
                  <c:v>880.47501113319709</c:v>
                </c:pt>
                <c:pt idx="8">
                  <c:v>897.69608962843131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90.77</c:v>
                </c:pt>
                <c:pt idx="1">
                  <c:v>90.77</c:v>
                </c:pt>
                <c:pt idx="2">
                  <c:v>250.33314298924171</c:v>
                </c:pt>
                <c:pt idx="3">
                  <c:v>230.36283083629999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3220.508316282891</c:v>
                </c:pt>
                <c:pt idx="1">
                  <c:v>3269.2587240252042</c:v>
                </c:pt>
                <c:pt idx="2">
                  <c:v>3212.3060748633011</c:v>
                </c:pt>
                <c:pt idx="3">
                  <c:v>3129.618730874447</c:v>
                </c:pt>
                <c:pt idx="4">
                  <c:v>2301.8520629183031</c:v>
                </c:pt>
                <c:pt idx="5">
                  <c:v>1682.760612284522</c:v>
                </c:pt>
                <c:pt idx="6">
                  <c:v>1217.646293527004</c:v>
                </c:pt>
                <c:pt idx="7">
                  <c:v>896.57033429040735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1420.9838331592994</c:v>
                </c:pt>
                <c:pt idx="1">
                  <c:v>1233.502</c:v>
                </c:pt>
                <c:pt idx="2">
                  <c:v>1197.3320000000003</c:v>
                </c:pt>
                <c:pt idx="3">
                  <c:v>783.66294036732916</c:v>
                </c:pt>
                <c:pt idx="4">
                  <c:v>617.03685787221082</c:v>
                </c:pt>
                <c:pt idx="5">
                  <c:v>648.1432830004602</c:v>
                </c:pt>
                <c:pt idx="6">
                  <c:v>570.50850811431724</c:v>
                </c:pt>
                <c:pt idx="7">
                  <c:v>572.78748774825476</c:v>
                </c:pt>
                <c:pt idx="8">
                  <c:v>473.16491647418752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1887.6220000000001</c:v>
                </c:pt>
                <c:pt idx="4">
                  <c:v>1666.4809236597446</c:v>
                </c:pt>
                <c:pt idx="5">
                  <c:v>1625.798875123123</c:v>
                </c:pt>
                <c:pt idx="6">
                  <c:v>1685.4312890030515</c:v>
                </c:pt>
                <c:pt idx="7">
                  <c:v>241.78339390159749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472.55062499999997</c:v>
                </c:pt>
                <c:pt idx="2">
                  <c:v>355.14302500000008</c:v>
                </c:pt>
                <c:pt idx="3">
                  <c:v>641.8760000000002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3674.9719405531432</c:v>
                </c:pt>
                <c:pt idx="1">
                  <c:v>3500.3131014064038</c:v>
                </c:pt>
                <c:pt idx="2">
                  <c:v>3623.2413994062636</c:v>
                </c:pt>
                <c:pt idx="3">
                  <c:v>3277.2424235237613</c:v>
                </c:pt>
                <c:pt idx="4">
                  <c:v>3558.6814818218104</c:v>
                </c:pt>
                <c:pt idx="5">
                  <c:v>4008.272425302071</c:v>
                </c:pt>
                <c:pt idx="6">
                  <c:v>6546.5075794895292</c:v>
                </c:pt>
                <c:pt idx="7">
                  <c:v>8087.645044433064</c:v>
                </c:pt>
                <c:pt idx="8">
                  <c:v>8166.9559011253132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34.25901207732597</c:v>
                </c:pt>
                <c:pt idx="3">
                  <c:v>16.214791405136481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3.8748348329251958</c:v>
                </c:pt>
                <c:pt idx="8">
                  <c:v>4.0604567024657383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785.75423959380134</c:v>
                </c:pt>
                <c:pt idx="4">
                  <c:v>419.63941659732762</c:v>
                </c:pt>
                <c:pt idx="5">
                  <c:v>245.70194595586909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5282.0302923387117</c:v>
                </c:pt>
                <c:pt idx="2">
                  <c:v>5346.7171985687146</c:v>
                </c:pt>
                <c:pt idx="3">
                  <c:v>5413.0099072169014</c:v>
                </c:pt>
                <c:pt idx="4">
                  <c:v>5277.2541002815597</c:v>
                </c:pt>
                <c:pt idx="5">
                  <c:v>4499.193781849588</c:v>
                </c:pt>
                <c:pt idx="6">
                  <c:v>1329.022005492189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2004.4401682898003</c:v>
                </c:pt>
                <c:pt idx="1">
                  <c:v>1510.6777136909279</c:v>
                </c:pt>
                <c:pt idx="2">
                  <c:v>1427.6498373127179</c:v>
                </c:pt>
                <c:pt idx="3">
                  <c:v>1244.6692986029207</c:v>
                </c:pt>
                <c:pt idx="4">
                  <c:v>163.92203692812419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228.6374916997913</c:v>
                </c:pt>
                <c:pt idx="6">
                  <c:v>454.72715567064739</c:v>
                </c:pt>
                <c:pt idx="7">
                  <c:v>719.83048673658584</c:v>
                </c:pt>
                <c:pt idx="8">
                  <c:v>281.03063268622958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112.1841055009303</c:v>
                </c:pt>
                <c:pt idx="5">
                  <c:v>112.1841055009303</c:v>
                </c:pt>
                <c:pt idx="6">
                  <c:v>60.199603036231579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0.89280793607054287</c:v>
                </c:pt>
                <c:pt idx="3">
                  <c:v>4.0509140513698083E-2</c:v>
                </c:pt>
                <c:pt idx="4">
                  <c:v>0.26311134126582358</c:v>
                </c:pt>
                <c:pt idx="5">
                  <c:v>1.0567443212006331</c:v>
                </c:pt>
                <c:pt idx="6">
                  <c:v>6.8122136017986383</c:v>
                </c:pt>
                <c:pt idx="7">
                  <c:v>37.592282427546827</c:v>
                </c:pt>
                <c:pt idx="8">
                  <c:v>150.737070418911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475.6907067712666</c:v>
                </c:pt>
                <c:pt idx="8">
                  <c:v>1120.254637073429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31.75545454545454</c:v>
                </c:pt>
                <c:pt idx="1">
                  <c:v>67.692485274824392</c:v>
                </c:pt>
                <c:pt idx="2">
                  <c:v>15.877727272727272</c:v>
                </c:pt>
                <c:pt idx="3">
                  <c:v>17.018317797039593</c:v>
                </c:pt>
                <c:pt idx="4">
                  <c:v>11.410943860008096</c:v>
                </c:pt>
                <c:pt idx="5">
                  <c:v>24.544484875874744</c:v>
                </c:pt>
                <c:pt idx="6">
                  <c:v>67.831744302412417</c:v>
                </c:pt>
                <c:pt idx="7">
                  <c:v>67.831744302411934</c:v>
                </c:pt>
                <c:pt idx="8">
                  <c:v>84.995719034539917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41.940307692307698</c:v>
                </c:pt>
                <c:pt idx="1">
                  <c:v>31.45523076923077</c:v>
                </c:pt>
                <c:pt idx="2">
                  <c:v>11.036923076923076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226.20677840937896</c:v>
                </c:pt>
                <c:pt idx="1">
                  <c:v>238.22826479532151</c:v>
                </c:pt>
                <c:pt idx="2">
                  <c:v>271.70650495533948</c:v>
                </c:pt>
                <c:pt idx="3">
                  <c:v>327.81894164473567</c:v>
                </c:pt>
                <c:pt idx="4">
                  <c:v>340.68638887564617</c:v>
                </c:pt>
                <c:pt idx="5">
                  <c:v>357.47892497892832</c:v>
                </c:pt>
                <c:pt idx="6">
                  <c:v>355.75258672021488</c:v>
                </c:pt>
                <c:pt idx="7">
                  <c:v>358.18545189209817</c:v>
                </c:pt>
                <c:pt idx="8">
                  <c:v>360.56411846305008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2.5844999999999989</c:v>
                </c:pt>
                <c:pt idx="2">
                  <c:v>0.906842105263158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22.35415031423106</c:v>
                </c:pt>
                <c:pt idx="1">
                  <c:v>34.497454325894999</c:v>
                </c:pt>
                <c:pt idx="2">
                  <c:v>24.437925956937899</c:v>
                </c:pt>
                <c:pt idx="3">
                  <c:v>34.497454325894992</c:v>
                </c:pt>
                <c:pt idx="4">
                  <c:v>17.722948748506031</c:v>
                </c:pt>
                <c:pt idx="5">
                  <c:v>14.031762856657339</c:v>
                </c:pt>
                <c:pt idx="6">
                  <c:v>14.031762856657339</c:v>
                </c:pt>
                <c:pt idx="7">
                  <c:v>35.933574037543323</c:v>
                </c:pt>
                <c:pt idx="8">
                  <c:v>39.815402184330082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2.9081722216240471</c:v>
                </c:pt>
                <c:pt idx="2">
                  <c:v>2.9081722216240471</c:v>
                </c:pt>
                <c:pt idx="3">
                  <c:v>2.9081722216240471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170.89616935483869</c:v>
                </c:pt>
                <c:pt idx="1">
                  <c:v>143.54539961722091</c:v>
                </c:pt>
                <c:pt idx="2">
                  <c:v>151.73089923301549</c:v>
                </c:pt>
                <c:pt idx="3">
                  <c:v>137.7409201678631</c:v>
                </c:pt>
                <c:pt idx="4">
                  <c:v>94.568715139711287</c:v>
                </c:pt>
                <c:pt idx="5">
                  <c:v>83.779778317686848</c:v>
                </c:pt>
                <c:pt idx="6">
                  <c:v>56.658763765702552</c:v>
                </c:pt>
                <c:pt idx="7">
                  <c:v>25.225005587769481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767.14230900830569</c:v>
                </c:pt>
                <c:pt idx="1">
                  <c:v>683.55319200445138</c:v>
                </c:pt>
                <c:pt idx="2">
                  <c:v>826.46304254432482</c:v>
                </c:pt>
                <c:pt idx="3">
                  <c:v>752.50840399628646</c:v>
                </c:pt>
                <c:pt idx="4">
                  <c:v>675.8227201741322</c:v>
                </c:pt>
                <c:pt idx="5">
                  <c:v>693.75008076415781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2.56642483956144</c:v>
                </c:pt>
                <c:pt idx="5">
                  <c:v>2.56642483956144</c:v>
                </c:pt>
                <c:pt idx="6">
                  <c:v>2.56642483956144</c:v>
                </c:pt>
                <c:pt idx="7">
                  <c:v>1.374297316732608</c:v>
                </c:pt>
                <c:pt idx="8">
                  <c:v>1.825258661779146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316.64326672988761</c:v>
                </c:pt>
                <c:pt idx="4">
                  <c:v>0</c:v>
                </c:pt>
                <c:pt idx="5">
                  <c:v>31.56360985231958</c:v>
                </c:pt>
                <c:pt idx="6">
                  <c:v>0</c:v>
                </c:pt>
                <c:pt idx="7">
                  <c:v>3.9749642756756418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3630.9459145067485</c:v>
                </c:pt>
                <c:pt idx="1">
                  <c:v>3621.8275649288162</c:v>
                </c:pt>
                <c:pt idx="2">
                  <c:v>3371.1086178466958</c:v>
                </c:pt>
                <c:pt idx="3">
                  <c:v>3586.5276118634115</c:v>
                </c:pt>
                <c:pt idx="4">
                  <c:v>4407.9121870842309</c:v>
                </c:pt>
                <c:pt idx="5">
                  <c:v>4921.8622649985718</c:v>
                </c:pt>
                <c:pt idx="6">
                  <c:v>5610.1523914821109</c:v>
                </c:pt>
                <c:pt idx="7">
                  <c:v>6683.3442261622204</c:v>
                </c:pt>
                <c:pt idx="8">
                  <c:v>6801.4203848667694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144.20500000000004</c:v>
                </c:pt>
                <c:pt idx="1">
                  <c:v>164.78199999999995</c:v>
                </c:pt>
                <c:pt idx="2">
                  <c:v>189.00700000000001</c:v>
                </c:pt>
                <c:pt idx="3">
                  <c:v>187.22964891945941</c:v>
                </c:pt>
                <c:pt idx="4">
                  <c:v>282.41163993825393</c:v>
                </c:pt>
                <c:pt idx="5">
                  <c:v>462.83410831618949</c:v>
                </c:pt>
                <c:pt idx="6">
                  <c:v>566.84997630268708</c:v>
                </c:pt>
                <c:pt idx="7">
                  <c:v>368.24262068228728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178.80037140846781</c:v>
                </c:pt>
                <c:pt idx="1">
                  <c:v>498.25917586900027</c:v>
                </c:pt>
                <c:pt idx="2">
                  <c:v>768.87291366911427</c:v>
                </c:pt>
                <c:pt idx="3">
                  <c:v>768.8729136691145</c:v>
                </c:pt>
                <c:pt idx="4">
                  <c:v>1401.4118958951831</c:v>
                </c:pt>
                <c:pt idx="5">
                  <c:v>1401.411895895184</c:v>
                </c:pt>
                <c:pt idx="6">
                  <c:v>1434.279244329352</c:v>
                </c:pt>
                <c:pt idx="7">
                  <c:v>1096.371973963503</c:v>
                </c:pt>
                <c:pt idx="8">
                  <c:v>1324.530932259564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9.4239618298897856</c:v>
                </c:pt>
                <c:pt idx="3">
                  <c:v>4.8514881974502142</c:v>
                </c:pt>
                <c:pt idx="4">
                  <c:v>0.1947015814467149</c:v>
                </c:pt>
                <c:pt idx="5">
                  <c:v>0.2639831805060916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0.45597053978826552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2036.7334335487217</c:v>
                </c:pt>
                <c:pt idx="1">
                  <c:v>2085.1885750187748</c:v>
                </c:pt>
                <c:pt idx="2">
                  <c:v>2049.0752237643351</c:v>
                </c:pt>
                <c:pt idx="3">
                  <c:v>2283.2927371315131</c:v>
                </c:pt>
                <c:pt idx="4">
                  <c:v>1463.2746751698789</c:v>
                </c:pt>
                <c:pt idx="5">
                  <c:v>1150.896554007177</c:v>
                </c:pt>
                <c:pt idx="6">
                  <c:v>708.67293157407448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815.75870834207387</c:v>
                </c:pt>
                <c:pt idx="1">
                  <c:v>720.67765401784629</c:v>
                </c:pt>
                <c:pt idx="2">
                  <c:v>542.06696643045734</c:v>
                </c:pt>
                <c:pt idx="3">
                  <c:v>1032.6199603196665</c:v>
                </c:pt>
                <c:pt idx="4">
                  <c:v>794.72957536059732</c:v>
                </c:pt>
                <c:pt idx="5">
                  <c:v>400.19662454440294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204.29400000000001</c:v>
                </c:pt>
                <c:pt idx="2">
                  <c:v>192.863</c:v>
                </c:pt>
                <c:pt idx="3">
                  <c:v>237.3489999999999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248.81722031517427</c:v>
                </c:pt>
                <c:pt idx="1">
                  <c:v>253.34010878050489</c:v>
                </c:pt>
                <c:pt idx="2">
                  <c:v>244.70282670795302</c:v>
                </c:pt>
                <c:pt idx="3">
                  <c:v>284.7732677148208</c:v>
                </c:pt>
                <c:pt idx="4">
                  <c:v>777.22132303517344</c:v>
                </c:pt>
                <c:pt idx="5">
                  <c:v>1444.8379316433261</c:v>
                </c:pt>
                <c:pt idx="6">
                  <c:v>2040.6931471840912</c:v>
                </c:pt>
                <c:pt idx="7">
                  <c:v>2687.0925027765352</c:v>
                </c:pt>
                <c:pt idx="8">
                  <c:v>3187.0621517745485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0.54</c:v>
                </c:pt>
                <c:pt idx="3">
                  <c:v>2.2604529350117801E-2</c:v>
                </c:pt>
                <c:pt idx="4">
                  <c:v>27.750858035695519</c:v>
                </c:pt>
                <c:pt idx="5">
                  <c:v>77.807445557416244</c:v>
                </c:pt>
                <c:pt idx="6">
                  <c:v>222.0517565751197</c:v>
                </c:pt>
                <c:pt idx="7">
                  <c:v>650.53196899335114</c:v>
                </c:pt>
                <c:pt idx="8">
                  <c:v>1319.8229574764346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78.379299799513504</c:v>
                </c:pt>
                <c:pt idx="1">
                  <c:v>96.778498913786891</c:v>
                </c:pt>
                <c:pt idx="2">
                  <c:v>158.69570160110212</c:v>
                </c:pt>
                <c:pt idx="3">
                  <c:v>106.18961649228982</c:v>
                </c:pt>
                <c:pt idx="4">
                  <c:v>472.44147346288241</c:v>
                </c:pt>
                <c:pt idx="5">
                  <c:v>653.38046872737448</c:v>
                </c:pt>
                <c:pt idx="6">
                  <c:v>1620.2600026397215</c:v>
                </c:pt>
                <c:pt idx="7">
                  <c:v>849.44239503669337</c:v>
                </c:pt>
                <c:pt idx="8">
                  <c:v>746.343923348462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352.09668213357463</c:v>
                </c:pt>
                <c:pt idx="1">
                  <c:v>218.61894097106514</c:v>
                </c:pt>
                <c:pt idx="2">
                  <c:v>627.57775305097789</c:v>
                </c:pt>
                <c:pt idx="3">
                  <c:v>581.35467009205252</c:v>
                </c:pt>
                <c:pt idx="4">
                  <c:v>1827.6620401010471</c:v>
                </c:pt>
                <c:pt idx="5">
                  <c:v>2544.3509609604421</c:v>
                </c:pt>
                <c:pt idx="6">
                  <c:v>2680.5903724324971</c:v>
                </c:pt>
                <c:pt idx="7">
                  <c:v>3814.7169524763458</c:v>
                </c:pt>
                <c:pt idx="8">
                  <c:v>2264.8070219916035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320.77776</c:v>
                </c:pt>
                <c:pt idx="1">
                  <c:v>355.66280568419955</c:v>
                </c:pt>
                <c:pt idx="2">
                  <c:v>205.07923461154678</c:v>
                </c:pt>
                <c:pt idx="3">
                  <c:v>362.43294513080087</c:v>
                </c:pt>
                <c:pt idx="4">
                  <c:v>373.42315251479391</c:v>
                </c:pt>
                <c:pt idx="5">
                  <c:v>378.12207500279197</c:v>
                </c:pt>
                <c:pt idx="6">
                  <c:v>367.59011130919146</c:v>
                </c:pt>
                <c:pt idx="7">
                  <c:v>397.46371974062401</c:v>
                </c:pt>
                <c:pt idx="8">
                  <c:v>21.762230351377266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14040.967981084417</c:v>
                </c:pt>
                <c:pt idx="1">
                  <c:v>13753.75716062311</c:v>
                </c:pt>
                <c:pt idx="2">
                  <c:v>12612.94198369468</c:v>
                </c:pt>
                <c:pt idx="3">
                  <c:v>13787.870324899872</c:v>
                </c:pt>
                <c:pt idx="4">
                  <c:v>10754.998274362939</c:v>
                </c:pt>
                <c:pt idx="5">
                  <c:v>8056.3318391401399</c:v>
                </c:pt>
                <c:pt idx="6">
                  <c:v>5085.1501380564423</c:v>
                </c:pt>
                <c:pt idx="7">
                  <c:v>2176.5511917617791</c:v>
                </c:pt>
                <c:pt idx="8">
                  <c:v>1134.6232576869097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1420.9838331592994</c:v>
                </c:pt>
                <c:pt idx="1">
                  <c:v>1233.502</c:v>
                </c:pt>
                <c:pt idx="2">
                  <c:v>1197.3320000000003</c:v>
                </c:pt>
                <c:pt idx="3">
                  <c:v>783.66294036732916</c:v>
                </c:pt>
                <c:pt idx="4">
                  <c:v>617.03685787221082</c:v>
                </c:pt>
                <c:pt idx="5">
                  <c:v>648.1432830004602</c:v>
                </c:pt>
                <c:pt idx="6">
                  <c:v>570.50850811431724</c:v>
                </c:pt>
                <c:pt idx="7">
                  <c:v>572.78748774825476</c:v>
                </c:pt>
                <c:pt idx="8">
                  <c:v>473.16491647418752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77.467430316892191</c:v>
                </c:pt>
                <c:pt idx="1">
                  <c:v>84.272830076237554</c:v>
                </c:pt>
                <c:pt idx="2">
                  <c:v>153.0930578464517</c:v>
                </c:pt>
                <c:pt idx="3">
                  <c:v>143.54200852496689</c:v>
                </c:pt>
                <c:pt idx="4">
                  <c:v>209.49999999999997</c:v>
                </c:pt>
                <c:pt idx="5">
                  <c:v>212.66331624788504</c:v>
                </c:pt>
                <c:pt idx="6">
                  <c:v>212.21551223138283</c:v>
                </c:pt>
                <c:pt idx="7">
                  <c:v>204.15504918014969</c:v>
                </c:pt>
                <c:pt idx="8">
                  <c:v>57.636856521716943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90.77</c:v>
                </c:pt>
                <c:pt idx="1">
                  <c:v>90.77</c:v>
                </c:pt>
                <c:pt idx="2">
                  <c:v>250.33314298924171</c:v>
                </c:pt>
                <c:pt idx="3">
                  <c:v>230.36283083629999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1000.574785991578</c:v>
                </c:pt>
                <c:pt idx="1">
                  <c:v>986.57954567410491</c:v>
                </c:pt>
                <c:pt idx="2">
                  <c:v>953.12907404306213</c:v>
                </c:pt>
                <c:pt idx="3">
                  <c:v>961.53626129287636</c:v>
                </c:pt>
                <c:pt idx="4">
                  <c:v>950.65960663082478</c:v>
                </c:pt>
                <c:pt idx="5">
                  <c:v>952.91450701059728</c:v>
                </c:pt>
                <c:pt idx="6">
                  <c:v>890.5262774267261</c:v>
                </c:pt>
                <c:pt idx="7">
                  <c:v>1021.159656266325</c:v>
                </c:pt>
                <c:pt idx="8">
                  <c:v>1559.369887556431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4606.5966666666664</c:v>
                </c:pt>
                <c:pt idx="1">
                  <c:v>4605.6988888888891</c:v>
                </c:pt>
                <c:pt idx="2">
                  <c:v>4519.8522222222236</c:v>
                </c:pt>
                <c:pt idx="3">
                  <c:v>4762.7673682842324</c:v>
                </c:pt>
                <c:pt idx="4">
                  <c:v>5118.3536988078631</c:v>
                </c:pt>
                <c:pt idx="5">
                  <c:v>5599.3212258294279</c:v>
                </c:pt>
                <c:pt idx="6">
                  <c:v>6163.4176245462304</c:v>
                </c:pt>
                <c:pt idx="7">
                  <c:v>7119.153391054434</c:v>
                </c:pt>
                <c:pt idx="8">
                  <c:v>7743.6184248295094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958.1850000000004</c:v>
                </c:pt>
                <c:pt idx="1">
                  <c:v>1076.0024739025948</c:v>
                </c:pt>
                <c:pt idx="2">
                  <c:v>1251.4339999999995</c:v>
                </c:pt>
                <c:pt idx="3">
                  <c:v>801.11868201951279</c:v>
                </c:pt>
                <c:pt idx="4">
                  <c:v>800.8560737419175</c:v>
                </c:pt>
                <c:pt idx="5">
                  <c:v>852.48638210680497</c:v>
                </c:pt>
                <c:pt idx="6">
                  <c:v>727.28409738098003</c:v>
                </c:pt>
                <c:pt idx="7">
                  <c:v>164.8715725421452</c:v>
                </c:pt>
                <c:pt idx="8">
                  <c:v>1258.6740743806947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3220.508316282891</c:v>
                </c:pt>
                <c:pt idx="1">
                  <c:v>3269.2587240252042</c:v>
                </c:pt>
                <c:pt idx="2">
                  <c:v>3212.3060748633011</c:v>
                </c:pt>
                <c:pt idx="3">
                  <c:v>3129.618730874447</c:v>
                </c:pt>
                <c:pt idx="4">
                  <c:v>2301.8520629183031</c:v>
                </c:pt>
                <c:pt idx="5">
                  <c:v>1682.760612284522</c:v>
                </c:pt>
                <c:pt idx="6">
                  <c:v>1217.646293527004</c:v>
                </c:pt>
                <c:pt idx="7">
                  <c:v>896.57033429040735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637.21386125126946</c:v>
                </c:pt>
                <c:pt idx="1">
                  <c:v>610.27420708614329</c:v>
                </c:pt>
                <c:pt idx="2">
                  <c:v>567.49907008929131</c:v>
                </c:pt>
                <c:pt idx="3">
                  <c:v>911.41858996349106</c:v>
                </c:pt>
                <c:pt idx="4">
                  <c:v>778.644260900718</c:v>
                </c:pt>
                <c:pt idx="5">
                  <c:v>826.59220731069831</c:v>
                </c:pt>
                <c:pt idx="6">
                  <c:v>886.94508377590739</c:v>
                </c:pt>
                <c:pt idx="7">
                  <c:v>850.71635343921935</c:v>
                </c:pt>
                <c:pt idx="8">
                  <c:v>740.02181803630435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0.94270833333333348</c:v>
                </c:pt>
                <c:pt idx="1">
                  <c:v>11.741</c:v>
                </c:pt>
                <c:pt idx="2">
                  <c:v>0.62847222222222221</c:v>
                </c:pt>
                <c:pt idx="3">
                  <c:v>11.741</c:v>
                </c:pt>
                <c:pt idx="4">
                  <c:v>11.741</c:v>
                </c:pt>
                <c:pt idx="5">
                  <c:v>11.741</c:v>
                </c:pt>
                <c:pt idx="6">
                  <c:v>8.9808654318476595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707.85105861957732</c:v>
                </c:pt>
                <c:pt idx="5">
                  <c:v>854.41881433196932</c:v>
                </c:pt>
                <c:pt idx="6">
                  <c:v>858.72617104549943</c:v>
                </c:pt>
                <c:pt idx="7">
                  <c:v>880.47501113319709</c:v>
                </c:pt>
                <c:pt idx="8">
                  <c:v>897.69608962843131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112.1841055009303</c:v>
                </c:pt>
                <c:pt idx="5">
                  <c:v>112.1841055009303</c:v>
                </c:pt>
                <c:pt idx="6">
                  <c:v>60.199603036231579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785.75423959380134</c:v>
                </c:pt>
                <c:pt idx="4">
                  <c:v>419.63941659732762</c:v>
                </c:pt>
                <c:pt idx="5">
                  <c:v>245.70194595586909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3674.9719405531432</c:v>
                </c:pt>
                <c:pt idx="1">
                  <c:v>3500.3131014064038</c:v>
                </c:pt>
                <c:pt idx="2">
                  <c:v>3623.2413994062636</c:v>
                </c:pt>
                <c:pt idx="3">
                  <c:v>3277.2424235237613</c:v>
                </c:pt>
                <c:pt idx="4">
                  <c:v>3558.6814818218104</c:v>
                </c:pt>
                <c:pt idx="5">
                  <c:v>4008.272425302071</c:v>
                </c:pt>
                <c:pt idx="6">
                  <c:v>6546.5075794895292</c:v>
                </c:pt>
                <c:pt idx="7">
                  <c:v>8087.645044433064</c:v>
                </c:pt>
                <c:pt idx="8">
                  <c:v>8166.9559011253132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1887.6220000000001</c:v>
                </c:pt>
                <c:pt idx="4">
                  <c:v>1666.4809236597446</c:v>
                </c:pt>
                <c:pt idx="5">
                  <c:v>1625.798875123123</c:v>
                </c:pt>
                <c:pt idx="6">
                  <c:v>1685.4312890030515</c:v>
                </c:pt>
                <c:pt idx="7">
                  <c:v>241.78339390159749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228.6374916997913</c:v>
                </c:pt>
                <c:pt idx="6">
                  <c:v>454.72715567064739</c:v>
                </c:pt>
                <c:pt idx="7">
                  <c:v>719.83048673658584</c:v>
                </c:pt>
                <c:pt idx="8">
                  <c:v>281.03063268622958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34.25901207732597</c:v>
                </c:pt>
                <c:pt idx="3">
                  <c:v>16.214791405136481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3.8748348329251958</c:v>
                </c:pt>
                <c:pt idx="8">
                  <c:v>4.0604567024657383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5282.0302923387117</c:v>
                </c:pt>
                <c:pt idx="2">
                  <c:v>5346.7171985687146</c:v>
                </c:pt>
                <c:pt idx="3">
                  <c:v>5413.0099072169014</c:v>
                </c:pt>
                <c:pt idx="4">
                  <c:v>5277.2541002815597</c:v>
                </c:pt>
                <c:pt idx="5">
                  <c:v>4499.193781849588</c:v>
                </c:pt>
                <c:pt idx="6">
                  <c:v>1329.022005492189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2004.4401682898003</c:v>
                </c:pt>
                <c:pt idx="1">
                  <c:v>1510.6777136909279</c:v>
                </c:pt>
                <c:pt idx="2">
                  <c:v>1427.6498373127179</c:v>
                </c:pt>
                <c:pt idx="3">
                  <c:v>1244.6692986029207</c:v>
                </c:pt>
                <c:pt idx="4">
                  <c:v>163.92203692812419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472.55062499999997</c:v>
                </c:pt>
                <c:pt idx="2">
                  <c:v>355.14302500000008</c:v>
                </c:pt>
                <c:pt idx="3">
                  <c:v>641.8760000000002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0.89280793607054287</c:v>
                </c:pt>
                <c:pt idx="3">
                  <c:v>4.0509140513698083E-2</c:v>
                </c:pt>
                <c:pt idx="4">
                  <c:v>0.26311134126582358</c:v>
                </c:pt>
                <c:pt idx="5">
                  <c:v>1.0567443212006331</c:v>
                </c:pt>
                <c:pt idx="6">
                  <c:v>6.8122136017986383</c:v>
                </c:pt>
                <c:pt idx="7">
                  <c:v>37.592282427546827</c:v>
                </c:pt>
                <c:pt idx="8">
                  <c:v>150.737070418911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475.6907067712666</c:v>
                </c:pt>
                <c:pt idx="8">
                  <c:v>1120.254637073429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31.75545454545454</c:v>
                </c:pt>
                <c:pt idx="1">
                  <c:v>67.692485274824392</c:v>
                </c:pt>
                <c:pt idx="2">
                  <c:v>15.877727272727272</c:v>
                </c:pt>
                <c:pt idx="3">
                  <c:v>17.018317797039593</c:v>
                </c:pt>
                <c:pt idx="4">
                  <c:v>11.410943860008096</c:v>
                </c:pt>
                <c:pt idx="5">
                  <c:v>24.544484875874744</c:v>
                </c:pt>
                <c:pt idx="6">
                  <c:v>67.831744302412417</c:v>
                </c:pt>
                <c:pt idx="7">
                  <c:v>67.831744302411934</c:v>
                </c:pt>
                <c:pt idx="8">
                  <c:v>84.995719034539917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41.940307692307698</c:v>
                </c:pt>
                <c:pt idx="1">
                  <c:v>31.45523076923077</c:v>
                </c:pt>
                <c:pt idx="2">
                  <c:v>11.036923076923076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226.20677840937896</c:v>
                </c:pt>
                <c:pt idx="1">
                  <c:v>238.22826479532151</c:v>
                </c:pt>
                <c:pt idx="2">
                  <c:v>271.70650495533948</c:v>
                </c:pt>
                <c:pt idx="3">
                  <c:v>327.81894164473567</c:v>
                </c:pt>
                <c:pt idx="4">
                  <c:v>340.68638887564617</c:v>
                </c:pt>
                <c:pt idx="5">
                  <c:v>357.47892497892832</c:v>
                </c:pt>
                <c:pt idx="6">
                  <c:v>355.75258672021488</c:v>
                </c:pt>
                <c:pt idx="7">
                  <c:v>358.18545189209817</c:v>
                </c:pt>
                <c:pt idx="8">
                  <c:v>360.56411846305008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2.5844999999999989</c:v>
                </c:pt>
                <c:pt idx="2">
                  <c:v>0.906842105263158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22.35415031423106</c:v>
                </c:pt>
                <c:pt idx="1">
                  <c:v>34.497454325894999</c:v>
                </c:pt>
                <c:pt idx="2">
                  <c:v>24.437925956937899</c:v>
                </c:pt>
                <c:pt idx="3">
                  <c:v>34.497454325894992</c:v>
                </c:pt>
                <c:pt idx="4">
                  <c:v>17.722948748506031</c:v>
                </c:pt>
                <c:pt idx="5">
                  <c:v>14.031762856657339</c:v>
                </c:pt>
                <c:pt idx="6">
                  <c:v>14.031762856657339</c:v>
                </c:pt>
                <c:pt idx="7">
                  <c:v>35.933574037543323</c:v>
                </c:pt>
                <c:pt idx="8">
                  <c:v>39.815402184330082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2.9081722216240471</c:v>
                </c:pt>
                <c:pt idx="2">
                  <c:v>2.9081722216240471</c:v>
                </c:pt>
                <c:pt idx="3">
                  <c:v>2.9081722216240471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170.89616935483869</c:v>
                </c:pt>
                <c:pt idx="1">
                  <c:v>143.54539961722091</c:v>
                </c:pt>
                <c:pt idx="2">
                  <c:v>151.73089923301549</c:v>
                </c:pt>
                <c:pt idx="3">
                  <c:v>137.7409201678631</c:v>
                </c:pt>
                <c:pt idx="4">
                  <c:v>94.568715139711287</c:v>
                </c:pt>
                <c:pt idx="5">
                  <c:v>83.779778317686848</c:v>
                </c:pt>
                <c:pt idx="6">
                  <c:v>56.658763765702552</c:v>
                </c:pt>
                <c:pt idx="7">
                  <c:v>25.225005587769481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767.14230900830569</c:v>
                </c:pt>
                <c:pt idx="1">
                  <c:v>683.55319200445138</c:v>
                </c:pt>
                <c:pt idx="2">
                  <c:v>826.46304254432482</c:v>
                </c:pt>
                <c:pt idx="3">
                  <c:v>752.50840399628646</c:v>
                </c:pt>
                <c:pt idx="4">
                  <c:v>675.8227201741322</c:v>
                </c:pt>
                <c:pt idx="5">
                  <c:v>693.75008076415781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2.56642483956144</c:v>
                </c:pt>
                <c:pt idx="5">
                  <c:v>2.56642483956144</c:v>
                </c:pt>
                <c:pt idx="6">
                  <c:v>2.56642483956144</c:v>
                </c:pt>
                <c:pt idx="7">
                  <c:v>1.374297316732608</c:v>
                </c:pt>
                <c:pt idx="8">
                  <c:v>1.825258661779146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2085.5085865662136</c:v>
                </c:pt>
                <c:pt idx="1">
                  <c:v>2018.9485558368438</c:v>
                </c:pt>
                <c:pt idx="2">
                  <c:v>1965.1957012320588</c:v>
                </c:pt>
                <c:pt idx="3">
                  <c:v>1435.1818838757424</c:v>
                </c:pt>
                <c:pt idx="4">
                  <c:v>1057.9052071118058</c:v>
                </c:pt>
                <c:pt idx="5">
                  <c:v>878.1555392505644</c:v>
                </c:pt>
                <c:pt idx="6">
                  <c:v>782.63659391911256</c:v>
                </c:pt>
                <c:pt idx="7">
                  <c:v>587.50259619541794</c:v>
                </c:pt>
                <c:pt idx="8">
                  <c:v>902.13602109134297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8856.1964762030075</c:v>
                </c:pt>
                <c:pt idx="1">
                  <c:v>8718.7759424411124</c:v>
                </c:pt>
                <c:pt idx="2">
                  <c:v>5060.73316264602</c:v>
                </c:pt>
                <c:pt idx="3">
                  <c:v>2579.9299783724773</c:v>
                </c:pt>
                <c:pt idx="4">
                  <c:v>1004.9694361722484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182.8141320302345</c:v>
                </c:pt>
                <c:pt idx="2">
                  <c:v>200.56055445208281</c:v>
                </c:pt>
                <c:pt idx="3">
                  <c:v>196.33122039741329</c:v>
                </c:pt>
                <c:pt idx="4">
                  <c:v>251.31897477200471</c:v>
                </c:pt>
                <c:pt idx="5">
                  <c:v>290.62938407661278</c:v>
                </c:pt>
                <c:pt idx="6">
                  <c:v>337.5538214342622</c:v>
                </c:pt>
                <c:pt idx="7">
                  <c:v>400.72666386014089</c:v>
                </c:pt>
                <c:pt idx="8">
                  <c:v>460.483572757746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7902.5008036047784</c:v>
                </c:pt>
                <c:pt idx="1">
                  <c:v>5425.9947955447542</c:v>
                </c:pt>
                <c:pt idx="2">
                  <c:v>6105.1964109801784</c:v>
                </c:pt>
                <c:pt idx="3">
                  <c:v>2952.7450477275052</c:v>
                </c:pt>
                <c:pt idx="4">
                  <c:v>1119.2623261310821</c:v>
                </c:pt>
                <c:pt idx="5">
                  <c:v>316.00374002073539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971.69293401335267</c:v>
                </c:pt>
                <c:pt idx="1">
                  <c:v>708.40798098398375</c:v>
                </c:pt>
                <c:pt idx="2">
                  <c:v>540.94101646466913</c:v>
                </c:pt>
                <c:pt idx="3">
                  <c:v>419.33521485958607</c:v>
                </c:pt>
                <c:pt idx="4">
                  <c:v>220.62423294301428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382.89519210076531</c:v>
                </c:pt>
                <c:pt idx="2">
                  <c:v>607.04325572142864</c:v>
                </c:pt>
                <c:pt idx="3">
                  <c:v>1489.0170894708824</c:v>
                </c:pt>
                <c:pt idx="4">
                  <c:v>2367.4433361494048</c:v>
                </c:pt>
                <c:pt idx="5">
                  <c:v>2978.9835732359938</c:v>
                </c:pt>
                <c:pt idx="6">
                  <c:v>4332.4799896201566</c:v>
                </c:pt>
                <c:pt idx="7">
                  <c:v>5423.6570913602736</c:v>
                </c:pt>
                <c:pt idx="8">
                  <c:v>5804.2929195835331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1109.6400000000001</c:v>
                </c:pt>
                <c:pt idx="2">
                  <c:v>1790.26</c:v>
                </c:pt>
                <c:pt idx="3">
                  <c:v>3448.0275558901762</c:v>
                </c:pt>
                <c:pt idx="4">
                  <c:v>5318.5591285149103</c:v>
                </c:pt>
                <c:pt idx="5">
                  <c:v>7745.240863666183</c:v>
                </c:pt>
                <c:pt idx="6">
                  <c:v>10780.075081893925</c:v>
                </c:pt>
                <c:pt idx="7">
                  <c:v>13753.932927340953</c:v>
                </c:pt>
                <c:pt idx="8">
                  <c:v>15751.367568614762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2231.0100000000002</c:v>
                </c:pt>
                <c:pt idx="3">
                  <c:v>2145.3758027139179</c:v>
                </c:pt>
                <c:pt idx="4">
                  <c:v>2329.0741769509341</c:v>
                </c:pt>
                <c:pt idx="5">
                  <c:v>2380.9467737941709</c:v>
                </c:pt>
                <c:pt idx="6">
                  <c:v>2374.4980889267658</c:v>
                </c:pt>
                <c:pt idx="7">
                  <c:v>2443.782501934847</c:v>
                </c:pt>
                <c:pt idx="8">
                  <c:v>2518.7103314340302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22.35415031423106</c:v>
                </c:pt>
                <c:pt idx="1">
                  <c:v>34.497454325894999</c:v>
                </c:pt>
                <c:pt idx="2">
                  <c:v>24.437925956937899</c:v>
                </c:pt>
                <c:pt idx="3">
                  <c:v>34.497454325894992</c:v>
                </c:pt>
                <c:pt idx="4">
                  <c:v>17.722948748506031</c:v>
                </c:pt>
                <c:pt idx="5">
                  <c:v>14.031762856657339</c:v>
                </c:pt>
                <c:pt idx="6">
                  <c:v>14.031762856657339</c:v>
                </c:pt>
                <c:pt idx="7">
                  <c:v>35.933574037543323</c:v>
                </c:pt>
                <c:pt idx="8">
                  <c:v>39.815402184330082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316.64326672988761</c:v>
                </c:pt>
                <c:pt idx="4">
                  <c:v>0</c:v>
                </c:pt>
                <c:pt idx="5">
                  <c:v>31.56360985231958</c:v>
                </c:pt>
                <c:pt idx="6">
                  <c:v>0</c:v>
                </c:pt>
                <c:pt idx="7">
                  <c:v>3.9749642756756418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1000.574785991578</c:v>
                </c:pt>
                <c:pt idx="1">
                  <c:v>986.57954567410491</c:v>
                </c:pt>
                <c:pt idx="2">
                  <c:v>953.12907404306213</c:v>
                </c:pt>
                <c:pt idx="3">
                  <c:v>961.53626129287636</c:v>
                </c:pt>
                <c:pt idx="4">
                  <c:v>950.65960663082478</c:v>
                </c:pt>
                <c:pt idx="5">
                  <c:v>952.91450701059728</c:v>
                </c:pt>
                <c:pt idx="6">
                  <c:v>890.5262774267261</c:v>
                </c:pt>
                <c:pt idx="7">
                  <c:v>1021.159656266325</c:v>
                </c:pt>
                <c:pt idx="8">
                  <c:v>1559.369887556431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785.75423959380134</c:v>
                </c:pt>
                <c:pt idx="4">
                  <c:v>419.63941659732762</c:v>
                </c:pt>
                <c:pt idx="5">
                  <c:v>245.70194595586909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31.75545454545454</c:v>
                </c:pt>
                <c:pt idx="1">
                  <c:v>67.692485274824392</c:v>
                </c:pt>
                <c:pt idx="2">
                  <c:v>15.877727272727272</c:v>
                </c:pt>
                <c:pt idx="3">
                  <c:v>17.018317797039593</c:v>
                </c:pt>
                <c:pt idx="4">
                  <c:v>11.410943860008096</c:v>
                </c:pt>
                <c:pt idx="5">
                  <c:v>24.544484875874744</c:v>
                </c:pt>
                <c:pt idx="6">
                  <c:v>67.831744302412417</c:v>
                </c:pt>
                <c:pt idx="7">
                  <c:v>67.831744302411934</c:v>
                </c:pt>
                <c:pt idx="8">
                  <c:v>84.995719034539917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144.20500000000004</c:v>
                </c:pt>
                <c:pt idx="1">
                  <c:v>164.78199999999995</c:v>
                </c:pt>
                <c:pt idx="2">
                  <c:v>189.00700000000001</c:v>
                </c:pt>
                <c:pt idx="3">
                  <c:v>187.22964891945941</c:v>
                </c:pt>
                <c:pt idx="4">
                  <c:v>282.41163993825393</c:v>
                </c:pt>
                <c:pt idx="5">
                  <c:v>462.83410831618949</c:v>
                </c:pt>
                <c:pt idx="6">
                  <c:v>566.84997630268708</c:v>
                </c:pt>
                <c:pt idx="7">
                  <c:v>368.24262068228728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958.1850000000004</c:v>
                </c:pt>
                <c:pt idx="1">
                  <c:v>1076.0024739025948</c:v>
                </c:pt>
                <c:pt idx="2">
                  <c:v>1251.4339999999995</c:v>
                </c:pt>
                <c:pt idx="3">
                  <c:v>801.11868201951279</c:v>
                </c:pt>
                <c:pt idx="4">
                  <c:v>800.8560737419175</c:v>
                </c:pt>
                <c:pt idx="5">
                  <c:v>852.48638210680497</c:v>
                </c:pt>
                <c:pt idx="6">
                  <c:v>727.28409738098003</c:v>
                </c:pt>
                <c:pt idx="7">
                  <c:v>164.8715725421452</c:v>
                </c:pt>
                <c:pt idx="8">
                  <c:v>1258.6740743806947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2085.5085865662136</c:v>
                </c:pt>
                <c:pt idx="1">
                  <c:v>2018.9485558368438</c:v>
                </c:pt>
                <c:pt idx="2">
                  <c:v>1965.1957012320588</c:v>
                </c:pt>
                <c:pt idx="3">
                  <c:v>1435.1818838757424</c:v>
                </c:pt>
                <c:pt idx="4">
                  <c:v>1057.9052071118058</c:v>
                </c:pt>
                <c:pt idx="5">
                  <c:v>878.1555392505644</c:v>
                </c:pt>
                <c:pt idx="6">
                  <c:v>782.63659391911256</c:v>
                </c:pt>
                <c:pt idx="7">
                  <c:v>587.50259619541794</c:v>
                </c:pt>
                <c:pt idx="8">
                  <c:v>902.13602109134297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1887.6220000000001</c:v>
                </c:pt>
                <c:pt idx="4">
                  <c:v>1666.4809236597446</c:v>
                </c:pt>
                <c:pt idx="5">
                  <c:v>1625.798875123123</c:v>
                </c:pt>
                <c:pt idx="6">
                  <c:v>1685.4312890030515</c:v>
                </c:pt>
                <c:pt idx="7">
                  <c:v>241.78339390159749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352.09668213357463</c:v>
                </c:pt>
                <c:pt idx="1">
                  <c:v>218.61894097106514</c:v>
                </c:pt>
                <c:pt idx="2">
                  <c:v>627.57775305097789</c:v>
                </c:pt>
                <c:pt idx="3">
                  <c:v>581.35467009205252</c:v>
                </c:pt>
                <c:pt idx="4">
                  <c:v>1827.6620401010471</c:v>
                </c:pt>
                <c:pt idx="5">
                  <c:v>2544.3509609604421</c:v>
                </c:pt>
                <c:pt idx="6">
                  <c:v>2680.5903724324971</c:v>
                </c:pt>
                <c:pt idx="7">
                  <c:v>3814.7169524763458</c:v>
                </c:pt>
                <c:pt idx="8">
                  <c:v>2264.8070219916035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2085.5085865662136</c:v>
                </c:pt>
                <c:pt idx="1">
                  <c:v>2018.9485558368438</c:v>
                </c:pt>
                <c:pt idx="2">
                  <c:v>1965.1957012320588</c:v>
                </c:pt>
                <c:pt idx="3">
                  <c:v>1435.1818838757424</c:v>
                </c:pt>
                <c:pt idx="4">
                  <c:v>1057.9052071118058</c:v>
                </c:pt>
                <c:pt idx="5">
                  <c:v>878.1555392505644</c:v>
                </c:pt>
                <c:pt idx="6">
                  <c:v>782.63659391911256</c:v>
                </c:pt>
                <c:pt idx="7">
                  <c:v>587.50259619541794</c:v>
                </c:pt>
                <c:pt idx="8">
                  <c:v>902.13602109134297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31.75545454545454</c:v>
                </c:pt>
                <c:pt idx="1">
                  <c:v>67.692485274824392</c:v>
                </c:pt>
                <c:pt idx="2">
                  <c:v>15.877727272727272</c:v>
                </c:pt>
                <c:pt idx="3">
                  <c:v>17.018317797039593</c:v>
                </c:pt>
                <c:pt idx="4">
                  <c:v>11.410943860008096</c:v>
                </c:pt>
                <c:pt idx="5">
                  <c:v>24.544484875874744</c:v>
                </c:pt>
                <c:pt idx="6">
                  <c:v>67.831744302412417</c:v>
                </c:pt>
                <c:pt idx="7">
                  <c:v>67.831744302411934</c:v>
                </c:pt>
                <c:pt idx="8">
                  <c:v>84.995719034539917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144.20500000000004</c:v>
                </c:pt>
                <c:pt idx="1">
                  <c:v>164.78199999999995</c:v>
                </c:pt>
                <c:pt idx="2">
                  <c:v>189.00700000000001</c:v>
                </c:pt>
                <c:pt idx="3">
                  <c:v>187.22964891945941</c:v>
                </c:pt>
                <c:pt idx="4">
                  <c:v>282.41163993825393</c:v>
                </c:pt>
                <c:pt idx="5">
                  <c:v>462.83410831618949</c:v>
                </c:pt>
                <c:pt idx="6">
                  <c:v>566.84997630268708</c:v>
                </c:pt>
                <c:pt idx="7">
                  <c:v>368.24262068228728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958.1850000000004</c:v>
                </c:pt>
                <c:pt idx="1">
                  <c:v>1076.0024739025948</c:v>
                </c:pt>
                <c:pt idx="2">
                  <c:v>1251.4339999999995</c:v>
                </c:pt>
                <c:pt idx="3">
                  <c:v>801.11868201951279</c:v>
                </c:pt>
                <c:pt idx="4">
                  <c:v>800.8560737419175</c:v>
                </c:pt>
                <c:pt idx="5">
                  <c:v>852.48638210680497</c:v>
                </c:pt>
                <c:pt idx="6">
                  <c:v>727.28409738098003</c:v>
                </c:pt>
                <c:pt idx="7">
                  <c:v>164.8715725421452</c:v>
                </c:pt>
                <c:pt idx="8">
                  <c:v>1258.6740743806947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1692.5530000000003</c:v>
                </c:pt>
                <c:pt idx="3">
                  <c:v>1887.6220000000001</c:v>
                </c:pt>
                <c:pt idx="4">
                  <c:v>1666.4809236597446</c:v>
                </c:pt>
                <c:pt idx="5">
                  <c:v>1625.798875123123</c:v>
                </c:pt>
                <c:pt idx="6">
                  <c:v>1685.4312890030515</c:v>
                </c:pt>
                <c:pt idx="7">
                  <c:v>241.78339390159749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352.09668213357463</c:v>
                </c:pt>
                <c:pt idx="1">
                  <c:v>218.61894097106514</c:v>
                </c:pt>
                <c:pt idx="2">
                  <c:v>627.57775305097789</c:v>
                </c:pt>
                <c:pt idx="3">
                  <c:v>581.35467009205252</c:v>
                </c:pt>
                <c:pt idx="4">
                  <c:v>1827.6620401010471</c:v>
                </c:pt>
                <c:pt idx="5">
                  <c:v>2544.3509609604421</c:v>
                </c:pt>
                <c:pt idx="6">
                  <c:v>2680.5903724324971</c:v>
                </c:pt>
                <c:pt idx="7">
                  <c:v>3814.7169524763458</c:v>
                </c:pt>
                <c:pt idx="8">
                  <c:v>2264.8070219916035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5713.4920000000002</c:v>
                </c:pt>
                <c:pt idx="1">
                  <c:v>6309.2430000000004</c:v>
                </c:pt>
                <c:pt idx="2">
                  <c:v>7059.634</c:v>
                </c:pt>
                <c:pt idx="3">
                  <c:v>7964.3788664979638</c:v>
                </c:pt>
                <c:pt idx="4">
                  <c:v>8023.1320030488614</c:v>
                </c:pt>
                <c:pt idx="5">
                  <c:v>8055.8575044768832</c:v>
                </c:pt>
                <c:pt idx="6">
                  <c:v>7861.9594512195117</c:v>
                </c:pt>
                <c:pt idx="7">
                  <c:v>8286.4962134133439</c:v>
                </c:pt>
                <c:pt idx="8">
                  <c:v>9102.0655000000024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9.7618499938545273</c:v>
                </c:pt>
                <c:pt idx="1">
                  <c:v>8.3019851001670304</c:v>
                </c:pt>
                <c:pt idx="2">
                  <c:v>56.179395858613866</c:v>
                </c:pt>
                <c:pt idx="3">
                  <c:v>6.0307071969032746</c:v>
                </c:pt>
                <c:pt idx="4">
                  <c:v>51.372593585678501</c:v>
                </c:pt>
                <c:pt idx="5">
                  <c:v>41.510636993068935</c:v>
                </c:pt>
                <c:pt idx="6">
                  <c:v>6.0806239542256773</c:v>
                </c:pt>
                <c:pt idx="7">
                  <c:v>0.44449683585567296</c:v>
                </c:pt>
                <c:pt idx="8">
                  <c:v>0.11086135820057742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247.30019984431465</c:v>
                </c:pt>
                <c:pt idx="1">
                  <c:v>210.31695587089811</c:v>
                </c:pt>
                <c:pt idx="2">
                  <c:v>301.3978571923642</c:v>
                </c:pt>
                <c:pt idx="3">
                  <c:v>152.77791565488292</c:v>
                </c:pt>
                <c:pt idx="4">
                  <c:v>196.44362830246862</c:v>
                </c:pt>
                <c:pt idx="5">
                  <c:v>158.73249869047748</c:v>
                </c:pt>
                <c:pt idx="6">
                  <c:v>23.251694114271764</c:v>
                </c:pt>
                <c:pt idx="7">
                  <c:v>1.6997111710707486</c:v>
                </c:pt>
                <c:pt idx="8">
                  <c:v>0.42392267789906335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95.03463229540543</c:v>
                </c:pt>
                <c:pt idx="1">
                  <c:v>0</c:v>
                </c:pt>
                <c:pt idx="2">
                  <c:v>270.00049999999987</c:v>
                </c:pt>
                <c:pt idx="3">
                  <c:v>369.49989999999991</c:v>
                </c:pt>
                <c:pt idx="4">
                  <c:v>538.4284447083827</c:v>
                </c:pt>
                <c:pt idx="5">
                  <c:v>551.58480316344367</c:v>
                </c:pt>
                <c:pt idx="6">
                  <c:v>565.29398175918629</c:v>
                </c:pt>
                <c:pt idx="7">
                  <c:v>242.34072341226792</c:v>
                </c:pt>
                <c:pt idx="8">
                  <c:v>443.22173829048648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489.66680282484003</c:v>
                </c:pt>
                <c:pt idx="8">
                  <c:v>1821.0504996650175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598.40978675245276</c:v>
                </c:pt>
                <c:pt idx="5">
                  <c:v>703.87533278612875</c:v>
                </c:pt>
                <c:pt idx="6">
                  <c:v>795.30594712875893</c:v>
                </c:pt>
                <c:pt idx="7">
                  <c:v>795.30594712875893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8.421809387621666</c:v>
                </c:pt>
                <c:pt idx="5">
                  <c:v>20.792856201930473</c:v>
                </c:pt>
                <c:pt idx="6">
                  <c:v>48.647023296824784</c:v>
                </c:pt>
                <c:pt idx="7">
                  <c:v>34.370082947814382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53.046147240266393</c:v>
                </c:pt>
                <c:pt idx="4">
                  <c:v>434.58577736444272</c:v>
                </c:pt>
                <c:pt idx="5">
                  <c:v>1067.854833125393</c:v>
                </c:pt>
                <c:pt idx="6">
                  <c:v>1242.01110217923</c:v>
                </c:pt>
                <c:pt idx="7">
                  <c:v>2250.8891881557379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1067.8749999999998</c:v>
                </c:pt>
                <c:pt idx="1">
                  <c:v>826.62899999999991</c:v>
                </c:pt>
                <c:pt idx="2">
                  <c:v>810.31400000000008</c:v>
                </c:pt>
                <c:pt idx="3">
                  <c:v>531.00677322500019</c:v>
                </c:pt>
                <c:pt idx="4">
                  <c:v>440.83197959566883</c:v>
                </c:pt>
                <c:pt idx="5">
                  <c:v>299.26977260000012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774.23199999999986</c:v>
                </c:pt>
                <c:pt idx="1">
                  <c:v>616.47699999999998</c:v>
                </c:pt>
                <c:pt idx="2">
                  <c:v>468.21100000000007</c:v>
                </c:pt>
                <c:pt idx="3">
                  <c:v>621.08542527999998</c:v>
                </c:pt>
                <c:pt idx="4">
                  <c:v>77.462080269976539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92.486000000000004</c:v>
                </c:pt>
                <c:pt idx="2">
                  <c:v>75.255999999999986</c:v>
                </c:pt>
                <c:pt idx="3">
                  <c:v>105.04041372396341</c:v>
                </c:pt>
                <c:pt idx="4">
                  <c:v>11.147826200000001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41.428999999999995</c:v>
                </c:pt>
                <c:pt idx="2">
                  <c:v>49.155999999999992</c:v>
                </c:pt>
                <c:pt idx="3">
                  <c:v>63.292957642112924</c:v>
                </c:pt>
                <c:pt idx="4">
                  <c:v>168.18108625691559</c:v>
                </c:pt>
                <c:pt idx="5">
                  <c:v>207.73715049006088</c:v>
                </c:pt>
                <c:pt idx="6">
                  <c:v>247.92906435315319</c:v>
                </c:pt>
                <c:pt idx="7">
                  <c:v>368.38685820619668</c:v>
                </c:pt>
                <c:pt idx="8">
                  <c:v>368.38685820619668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2.8439999999999981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1.1583419224038369</c:v>
                </c:pt>
                <c:pt idx="7">
                  <c:v>577.22287744920288</c:v>
                </c:pt>
                <c:pt idx="8">
                  <c:v>577.22287744920288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526.52900000000011</c:v>
                </c:pt>
                <c:pt idx="1">
                  <c:v>688.952</c:v>
                </c:pt>
                <c:pt idx="2">
                  <c:v>803.43100000000004</c:v>
                </c:pt>
                <c:pt idx="3">
                  <c:v>786.09356949066671</c:v>
                </c:pt>
                <c:pt idx="4">
                  <c:v>763.92054271466679</c:v>
                </c:pt>
                <c:pt idx="5">
                  <c:v>741.74751593866654</c:v>
                </c:pt>
                <c:pt idx="6">
                  <c:v>676.40698208514698</c:v>
                </c:pt>
                <c:pt idx="7">
                  <c:v>609.97388518144055</c:v>
                </c:pt>
                <c:pt idx="8">
                  <c:v>609.97388518144055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2573.6029999999996</c:v>
                </c:pt>
                <c:pt idx="1">
                  <c:v>2267.0349999999999</c:v>
                </c:pt>
                <c:pt idx="2">
                  <c:v>2209.2120000000004</c:v>
                </c:pt>
                <c:pt idx="3">
                  <c:v>2109.3537137229932</c:v>
                </c:pt>
                <c:pt idx="4">
                  <c:v>1464.2192175922278</c:v>
                </c:pt>
                <c:pt idx="5">
                  <c:v>1250.5552903062276</c:v>
                </c:pt>
                <c:pt idx="6">
                  <c:v>925.49438836070408</c:v>
                </c:pt>
                <c:pt idx="7">
                  <c:v>1555.5836208368401</c:v>
                </c:pt>
                <c:pt idx="8">
                  <c:v>1555.5836208368401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11.67917009398966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0.6</c:v>
                </c:pt>
                <c:pt idx="1">
                  <c:v>0.6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95.034632295405885</c:v>
                </c:pt>
                <c:pt idx="1">
                  <c:v>0</c:v>
                </c:pt>
                <c:pt idx="2">
                  <c:v>0</c:v>
                </c:pt>
                <c:pt idx="3">
                  <c:v>459.28166865316967</c:v>
                </c:pt>
                <c:pt idx="4">
                  <c:v>538.3899447083827</c:v>
                </c:pt>
                <c:pt idx="5">
                  <c:v>551.54630316344333</c:v>
                </c:pt>
                <c:pt idx="6">
                  <c:v>565.2554817591863</c:v>
                </c:pt>
                <c:pt idx="7">
                  <c:v>106.96825268198484</c:v>
                </c:pt>
                <c:pt idx="8">
                  <c:v>441.87413042638673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495.9366303457046</c:v>
                </c:pt>
                <c:pt idx="8">
                  <c:v>1822.3687561782574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21.06919167799385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13.760695950305857</c:v>
                </c:pt>
                <c:pt idx="7">
                  <c:v>195.73897469228774</c:v>
                </c:pt>
                <c:pt idx="8">
                  <c:v>777.57256350206774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247.30019984431476</c:v>
                </c:pt>
                <c:pt idx="1">
                  <c:v>210.31695587089814</c:v>
                </c:pt>
                <c:pt idx="2">
                  <c:v>301.4510906253081</c:v>
                </c:pt>
                <c:pt idx="3">
                  <c:v>152.77796140620706</c:v>
                </c:pt>
                <c:pt idx="4">
                  <c:v>196.44363328200706</c:v>
                </c:pt>
                <c:pt idx="5">
                  <c:v>158.73251295163348</c:v>
                </c:pt>
                <c:pt idx="6">
                  <c:v>23.251286365330042</c:v>
                </c:pt>
                <c:pt idx="7">
                  <c:v>1.6993048046803094</c:v>
                </c:pt>
                <c:pt idx="8">
                  <c:v>0.42360112453099713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1652.400000000001</c:v>
                </c:pt>
                <c:pt idx="4">
                  <c:v>1777.5</c:v>
                </c:pt>
                <c:pt idx="5">
                  <c:v>1751.8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1917.2819038099688</c:v>
                </c:pt>
                <c:pt idx="7">
                  <c:v>1683.7959424770172</c:v>
                </c:pt>
                <c:pt idx="8">
                  <c:v>1211.79842126987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949.39999999999964</c:v>
                </c:pt>
                <c:pt idx="5">
                  <c:v>972.59999999999604</c:v>
                </c:pt>
                <c:pt idx="6">
                  <c:v>995.79999999999961</c:v>
                </c:pt>
                <c:pt idx="7">
                  <c:v>1014.5999999999996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1.7480797140511306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13" Type="http://schemas.openxmlformats.org/officeDocument/2006/relationships/chart" Target="../charts/chart90.xml"/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12" Type="http://schemas.openxmlformats.org/officeDocument/2006/relationships/chart" Target="../charts/chart89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11" Type="http://schemas.openxmlformats.org/officeDocument/2006/relationships/chart" Target="../charts/chart88.xml"/><Relationship Id="rId5" Type="http://schemas.openxmlformats.org/officeDocument/2006/relationships/chart" Target="../charts/chart82.xml"/><Relationship Id="rId10" Type="http://schemas.openxmlformats.org/officeDocument/2006/relationships/chart" Target="../charts/chart87.xml"/><Relationship Id="rId4" Type="http://schemas.openxmlformats.org/officeDocument/2006/relationships/chart" Target="../charts/chart81.xml"/><Relationship Id="rId9" Type="http://schemas.openxmlformats.org/officeDocument/2006/relationships/chart" Target="../charts/chart8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13" Type="http://schemas.openxmlformats.org/officeDocument/2006/relationships/chart" Target="../charts/chart105.xml"/><Relationship Id="rId3" Type="http://schemas.openxmlformats.org/officeDocument/2006/relationships/chart" Target="../charts/chart95.xml"/><Relationship Id="rId7" Type="http://schemas.openxmlformats.org/officeDocument/2006/relationships/chart" Target="../charts/chart99.xml"/><Relationship Id="rId12" Type="http://schemas.openxmlformats.org/officeDocument/2006/relationships/chart" Target="../charts/chart104.xml"/><Relationship Id="rId17" Type="http://schemas.openxmlformats.org/officeDocument/2006/relationships/chart" Target="../charts/chart109.xml"/><Relationship Id="rId2" Type="http://schemas.openxmlformats.org/officeDocument/2006/relationships/chart" Target="../charts/chart94.xml"/><Relationship Id="rId16" Type="http://schemas.openxmlformats.org/officeDocument/2006/relationships/chart" Target="../charts/chart108.xml"/><Relationship Id="rId1" Type="http://schemas.openxmlformats.org/officeDocument/2006/relationships/chart" Target="../charts/chart93.xml"/><Relationship Id="rId6" Type="http://schemas.openxmlformats.org/officeDocument/2006/relationships/chart" Target="../charts/chart98.xml"/><Relationship Id="rId11" Type="http://schemas.openxmlformats.org/officeDocument/2006/relationships/chart" Target="../charts/chart103.xml"/><Relationship Id="rId5" Type="http://schemas.openxmlformats.org/officeDocument/2006/relationships/chart" Target="../charts/chart97.xml"/><Relationship Id="rId15" Type="http://schemas.openxmlformats.org/officeDocument/2006/relationships/chart" Target="../charts/chart107.xml"/><Relationship Id="rId10" Type="http://schemas.openxmlformats.org/officeDocument/2006/relationships/chart" Target="../charts/chart102.xml"/><Relationship Id="rId4" Type="http://schemas.openxmlformats.org/officeDocument/2006/relationships/chart" Target="../charts/chart96.xml"/><Relationship Id="rId9" Type="http://schemas.openxmlformats.org/officeDocument/2006/relationships/chart" Target="../charts/chart101.xml"/><Relationship Id="rId14" Type="http://schemas.openxmlformats.org/officeDocument/2006/relationships/chart" Target="../charts/chart10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1.xml"/><Relationship Id="rId1" Type="http://schemas.openxmlformats.org/officeDocument/2006/relationships/chart" Target="../charts/chart11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6" Type="http://schemas.openxmlformats.org/officeDocument/2006/relationships/chart" Target="../charts/chart118.xml"/><Relationship Id="rId5" Type="http://schemas.openxmlformats.org/officeDocument/2006/relationships/chart" Target="../charts/chart117.xml"/><Relationship Id="rId4" Type="http://schemas.openxmlformats.org/officeDocument/2006/relationships/chart" Target="../charts/chart11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</xdr:colOff>
      <xdr:row>1</xdr:row>
      <xdr:rowOff>12700</xdr:rowOff>
    </xdr:from>
    <xdr:to>
      <xdr:col>31</xdr:col>
      <xdr:colOff>206325</xdr:colOff>
      <xdr:row>15</xdr:row>
      <xdr:rowOff>161018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1125307</xdr:colOff>
      <xdr:row>115</xdr:row>
      <xdr:rowOff>172356</xdr:rowOff>
    </xdr:from>
    <xdr:to>
      <xdr:col>22</xdr:col>
      <xdr:colOff>709384</xdr:colOff>
      <xdr:row>136</xdr:row>
      <xdr:rowOff>60781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https://politoit-my.sharepoint.com/personal/matteo_nicoli_polito_it/Documents/Politecnico/MAHTEP%20-%20Energy%20system%20models/Papers%20and%20Conferences/TEMOA-Europe_Conferences_2024/Results_nze_ct+_nuc-/_1_Transport_fueltechs.xlsx?B7B9FC61" TargetMode="External"/><Relationship Id="rId1" Type="http://schemas.openxmlformats.org/officeDocument/2006/relationships/externalLinkPath" Target="file:///\\B7B9FC61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https://politoit-my.sharepoint.com/personal/matteo_nicoli_polito_it/Documents/Politecnico/MAHTEP%20-%20Energy%20system%20models/Papers%20and%20Conferences/TEMOA-Europe_Conferences_2024/Results_nze_ct+_nuc-/_2_Primary%20energy%20supply.xlsx?B7B9FC61" TargetMode="External"/><Relationship Id="rId1" Type="http://schemas.openxmlformats.org/officeDocument/2006/relationships/externalLinkPath" Target="file:///\\B7B9FC61\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https://politoit-my.sharepoint.com/personal/matteo_nicoli_polito_it/Documents/Politecnico/MAHTEP%20-%20Energy%20system%20models/Papers%20and%20Conferences/TEMOA-Europe_Conferences_2024/Results_nze_ct+_nuc-/_10_Industrial%20consumption.xlsx?B7B9FC61" TargetMode="External"/><Relationship Id="rId1" Type="http://schemas.openxmlformats.org/officeDocument/2006/relationships/externalLinkPath" Target="file:///\\B7B9FC61\_10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https://politoit-my.sharepoint.com/personal/matteo_nicoli_polito_it/Documents/Politecnico/MAHTEP%20-%20Energy%20system%20models/Papers%20and%20Conferences/TEMOA-Europe_Conferences_2024/Results_nze_ct+_nuc-/_5_Final_consumption.xlsx?B7B9FC61" TargetMode="External"/><Relationship Id="rId1" Type="http://schemas.openxmlformats.org/officeDocument/2006/relationships/externalLinkPath" Target="file:///\\B7B9FC61\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https://politoit-my.sharepoint.com/personal/matteo_nicoli_polito_it/Documents/Politecnico/MAHTEP%20-%20Energy%20system%20models/Papers%20and%20Conferences/TEMOA-Europe_Conferences_2024/Results_nze_ct+_nuc-/_8_Biorefineries%20feedstock.xlsx?B7B9FC61" TargetMode="External"/><Relationship Id="rId1" Type="http://schemas.openxmlformats.org/officeDocument/2006/relationships/externalLinkPath" Target="file:///\\B7B9FC61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0.29099999999999998</v>
          </cell>
          <cell r="E2">
            <v>0.105</v>
          </cell>
          <cell r="F2">
            <v>0</v>
          </cell>
          <cell r="G2">
            <v>0.27751412065112702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0.33400000000000002</v>
          </cell>
          <cell r="F3">
            <v>0.36899999999999999</v>
          </cell>
          <cell r="G3">
            <v>0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184659.09755470249</v>
          </cell>
          <cell r="E4">
            <v>190207.13679113681</v>
          </cell>
          <cell r="F4">
            <v>194230.934874161</v>
          </cell>
          <cell r="G4">
            <v>210262.99580201041</v>
          </cell>
          <cell r="H4">
            <v>164270.8284589141</v>
          </cell>
          <cell r="I4">
            <v>105926.33955300529</v>
          </cell>
          <cell r="J4">
            <v>24931.152258121569</v>
          </cell>
          <cell r="K4">
            <v>12461.806016530199</v>
          </cell>
          <cell r="L4">
            <v>2310.9730678941728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0</v>
          </cell>
          <cell r="E5">
            <v>0</v>
          </cell>
          <cell r="F5">
            <v>7013</v>
          </cell>
          <cell r="G5">
            <v>9597.4</v>
          </cell>
          <cell r="H5">
            <v>13985.15440800993</v>
          </cell>
          <cell r="I5">
            <v>1407.664022700473</v>
          </cell>
          <cell r="J5">
            <v>61404.008769603097</v>
          </cell>
          <cell r="K5">
            <v>47024.308225702203</v>
          </cell>
          <cell r="L5">
            <v>2982.0321501170552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11501.79685176877</v>
          </cell>
          <cell r="J6">
            <v>15157.245184417559</v>
          </cell>
          <cell r="K6">
            <v>18762.594293924951</v>
          </cell>
          <cell r="L6">
            <v>40926.456139872222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18323.23316363119</v>
          </cell>
          <cell r="H7">
            <v>19713.367999917951</v>
          </cell>
          <cell r="I7">
            <v>19466.332583590149</v>
          </cell>
          <cell r="J7">
            <v>19142.201488446011</v>
          </cell>
          <cell r="K7">
            <v>18856.273410831211</v>
          </cell>
          <cell r="L7">
            <v>0</v>
          </cell>
        </row>
        <row r="8">
          <cell r="A8">
            <v>6</v>
          </cell>
          <cell r="B8" t="str">
            <v>TRA_FT_DST</v>
          </cell>
          <cell r="C8" t="str">
            <v>SYN_DST_kt</v>
          </cell>
          <cell r="D8">
            <v>8711.4245764337793</v>
          </cell>
          <cell r="E8">
            <v>13832.69156391164</v>
          </cell>
          <cell r="F8">
            <v>10211.032865848971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TRA_FT_GSL</v>
          </cell>
          <cell r="C9" t="str">
            <v>PRI_OIL_GSL_kt</v>
          </cell>
          <cell r="D9">
            <v>83156.49994764966</v>
          </cell>
          <cell r="E9">
            <v>70720.613816237674</v>
          </cell>
          <cell r="F9">
            <v>44614.984237590528</v>
          </cell>
          <cell r="G9">
            <v>50708.365491703807</v>
          </cell>
          <cell r="H9">
            <v>10940.248271598581</v>
          </cell>
          <cell r="I9">
            <v>9377.9332101563978</v>
          </cell>
          <cell r="J9">
            <v>5.9917482251254146</v>
          </cell>
          <cell r="K9">
            <v>29.6432171738909</v>
          </cell>
          <cell r="L9">
            <v>67.245973908775994</v>
          </cell>
        </row>
        <row r="10">
          <cell r="A10">
            <v>8</v>
          </cell>
          <cell r="B10" t="str">
            <v>TRA_FT_GSL</v>
          </cell>
          <cell r="C10" t="str">
            <v>RNW_BIO_ETBE</v>
          </cell>
        </row>
        <row r="11">
          <cell r="A11">
            <v>9</v>
          </cell>
          <cell r="B11" t="str">
            <v>TRA_FT_GSL</v>
          </cell>
          <cell r="C11" t="str">
            <v>RNW_BIO_ETH</v>
          </cell>
          <cell r="D11">
            <v>361.54999977238992</v>
          </cell>
          <cell r="E11">
            <v>307.48092963581593</v>
          </cell>
          <cell r="F11">
            <v>2098.6831681201879</v>
          </cell>
          <cell r="G11">
            <v>3085.5836636742852</v>
          </cell>
          <cell r="H11">
            <v>729.34988477323884</v>
          </cell>
          <cell r="I11">
            <v>625.1955473437597</v>
          </cell>
          <cell r="J11">
            <v>0.3994498816750276</v>
          </cell>
          <cell r="K11">
            <v>1.976214478259394</v>
          </cell>
          <cell r="L11">
            <v>4.4830649272517338</v>
          </cell>
        </row>
        <row r="12">
          <cell r="A12">
            <v>10</v>
          </cell>
          <cell r="B12" t="str">
            <v>TRA_FT_HFO</v>
          </cell>
          <cell r="C12" t="str">
            <v>PRI_OIL_HFO</v>
          </cell>
          <cell r="D12">
            <v>68.400000000000006</v>
          </cell>
          <cell r="E12">
            <v>153.77769597834231</v>
          </cell>
          <cell r="F12">
            <v>153.77769597834231</v>
          </cell>
          <cell r="G12">
            <v>153.77769597834231</v>
          </cell>
          <cell r="H12">
            <v>6.9425082413663173</v>
          </cell>
          <cell r="I12">
            <v>1.8843892880470281</v>
          </cell>
          <cell r="J12">
            <v>11.103853690398431</v>
          </cell>
          <cell r="K12">
            <v>25.930764206401051</v>
          </cell>
          <cell r="L12">
            <v>0</v>
          </cell>
        </row>
        <row r="13">
          <cell r="A13">
            <v>11</v>
          </cell>
          <cell r="B13" t="str">
            <v>TRA_FT_JTK</v>
          </cell>
          <cell r="C13" t="str">
            <v>RNW_BIO_HVO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6003.0912419625793</v>
          </cell>
          <cell r="K13">
            <v>7806.7005243390386</v>
          </cell>
          <cell r="L13">
            <v>9615.8692250271615</v>
          </cell>
        </row>
        <row r="14">
          <cell r="A14">
            <v>12</v>
          </cell>
          <cell r="B14" t="str">
            <v>TRA_FT_JTK</v>
          </cell>
          <cell r="C14" t="str">
            <v>PRI_OIL_KER_kt</v>
          </cell>
          <cell r="D14">
            <v>7459.9479069767449</v>
          </cell>
          <cell r="E14">
            <v>8184.3166428277946</v>
          </cell>
          <cell r="F14">
            <v>4769.2845258499256</v>
          </cell>
          <cell r="G14">
            <v>8389.2288417870077</v>
          </cell>
          <cell r="H14">
            <v>8840.6710922896837</v>
          </cell>
          <cell r="I14">
            <v>9277.0914233656404</v>
          </cell>
          <cell r="J14">
            <v>3497.7910471093819</v>
          </cell>
          <cell r="K14">
            <v>2054.3948748260641</v>
          </cell>
          <cell r="L14">
            <v>506.09838026458749</v>
          </cell>
        </row>
        <row r="15">
          <cell r="A15">
            <v>13</v>
          </cell>
          <cell r="B15" t="str">
            <v>TRA_FT_JTK</v>
          </cell>
          <cell r="C15" t="str">
            <v>RNW_BIO_KER_FT</v>
          </cell>
          <cell r="D15">
            <v>0</v>
          </cell>
          <cell r="E15">
            <v>0</v>
          </cell>
          <cell r="F15">
            <v>0</v>
          </cell>
          <cell r="G15">
            <v>38.547839408168699</v>
          </cell>
          <cell r="H15">
            <v>38.547839408168691</v>
          </cell>
          <cell r="I15">
            <v>0</v>
          </cell>
          <cell r="J15">
            <v>38.547839408168613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TRA_FT_LPG</v>
          </cell>
          <cell r="C16" t="str">
            <v>PRI_OIL_LPG</v>
          </cell>
          <cell r="D16">
            <v>231.50899999999999</v>
          </cell>
          <cell r="E16">
            <v>205.91502030896041</v>
          </cell>
          <cell r="F16">
            <v>81.80623654370163</v>
          </cell>
          <cell r="G16">
            <v>68.857866499136264</v>
          </cell>
          <cell r="H16">
            <v>0.46350364963503637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PRI_GAS_NGA</v>
          </cell>
          <cell r="D17">
            <v>69.334833610331671</v>
          </cell>
          <cell r="E17">
            <v>79.522958439390521</v>
          </cell>
          <cell r="F17">
            <v>158.61556492916901</v>
          </cell>
          <cell r="G17">
            <v>149.35749775049831</v>
          </cell>
          <cell r="H17">
            <v>573.44148531234077</v>
          </cell>
          <cell r="I17">
            <v>736.17053027494262</v>
          </cell>
          <cell r="J17">
            <v>579.67946936152555</v>
          </cell>
          <cell r="K17">
            <v>13.8258771526018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RNW_POT_BIO_GAS</v>
          </cell>
          <cell r="D18">
            <v>0</v>
          </cell>
          <cell r="E18">
            <v>0</v>
          </cell>
          <cell r="F18">
            <v>0</v>
          </cell>
          <cell r="G18">
            <v>74.678748875249127</v>
          </cell>
          <cell r="H18">
            <v>528.16978910347154</v>
          </cell>
          <cell r="I18">
            <v>1210.1433374382621</v>
          </cell>
          <cell r="J18">
            <v>1216.5551021792301</v>
          </cell>
          <cell r="K18">
            <v>146.7235942725091</v>
          </cell>
          <cell r="L18">
            <v>0</v>
          </cell>
        </row>
        <row r="19">
          <cell r="A19">
            <v>17</v>
          </cell>
          <cell r="B19" t="str">
            <v>TRA_FT_NGA</v>
          </cell>
          <cell r="C19" t="str">
            <v>HH2_BL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30.18113080591267</v>
          </cell>
          <cell r="I19">
            <v>70.591694683898609</v>
          </cell>
          <cell r="J19">
            <v>81.362541568047945</v>
          </cell>
          <cell r="K19">
            <v>8.7469835047072753</v>
          </cell>
          <cell r="L19">
            <v>0</v>
          </cell>
        </row>
        <row r="20">
          <cell r="A20">
            <v>18</v>
          </cell>
          <cell r="B20" t="str">
            <v>TRA_FT_LNG</v>
          </cell>
          <cell r="C20" t="str">
            <v>PRI_GAS_LNG</v>
          </cell>
          <cell r="D20">
            <v>0.58981058131939079</v>
          </cell>
          <cell r="E20">
            <v>0.58981058131939079</v>
          </cell>
          <cell r="F20">
            <v>0.60548661005878324</v>
          </cell>
          <cell r="G20">
            <v>0.60548661005878324</v>
          </cell>
          <cell r="H20">
            <v>0.60548661005878324</v>
          </cell>
          <cell r="I20">
            <v>3.7687785760940562</v>
          </cell>
          <cell r="J20">
            <v>22.207707380796862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TRA_FT_AMM_ELCSYS_CU</v>
          </cell>
          <cell r="C21" t="str">
            <v>HH2_WE_CU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3.1410341791471148</v>
          </cell>
          <cell r="J21">
            <v>3.1410341791471148</v>
          </cell>
          <cell r="K21">
            <v>3.1410341791471148</v>
          </cell>
          <cell r="L21">
            <v>3.1410341791471148</v>
          </cell>
        </row>
        <row r="22">
          <cell r="A22">
            <v>20</v>
          </cell>
          <cell r="B22" t="str">
            <v>TRA_FT_AMM_ELCSYS_DT</v>
          </cell>
          <cell r="C22" t="str">
            <v>HH2_WE_DT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0.60127785935526101</v>
          </cell>
          <cell r="I22">
            <v>0.60127785935526101</v>
          </cell>
          <cell r="J22">
            <v>18.94503733571219</v>
          </cell>
          <cell r="K22">
            <v>50.960962990095481</v>
          </cell>
          <cell r="L22">
            <v>20.667421835399171</v>
          </cell>
        </row>
        <row r="23">
          <cell r="A23">
            <v>21</v>
          </cell>
          <cell r="B23" t="str">
            <v>TRA_FT_DST_INT</v>
          </cell>
          <cell r="C23" t="str">
            <v>PRI_OIL_DST_kt</v>
          </cell>
          <cell r="D23">
            <v>4052.8805093046039</v>
          </cell>
          <cell r="E23">
            <v>3878.6634593995259</v>
          </cell>
          <cell r="F23">
            <v>2109.6004770423378</v>
          </cell>
          <cell r="G23">
            <v>3990.836262666458</v>
          </cell>
          <cell r="H23">
            <v>4705.7974120021963</v>
          </cell>
          <cell r="I23">
            <v>4447.1450314948097</v>
          </cell>
          <cell r="J23">
            <v>1427.9329803520061</v>
          </cell>
          <cell r="K23">
            <v>0</v>
          </cell>
          <cell r="L23">
            <v>20555.978494813749</v>
          </cell>
        </row>
        <row r="24">
          <cell r="A24">
            <v>22</v>
          </cell>
          <cell r="B24" t="str">
            <v>TRA_FT_DST_INT</v>
          </cell>
          <cell r="C24" t="str">
            <v>RNW_BIO_EMHV</v>
          </cell>
          <cell r="D24">
            <v>3741.1204701273259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TRA_FT_LNG_INT</v>
          </cell>
          <cell r="C25" t="str">
            <v>PRI_GAS_LNG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34.543620776601109</v>
          </cell>
          <cell r="J25">
            <v>203.22743318204741</v>
          </cell>
          <cell r="K25">
            <v>475.54210791729702</v>
          </cell>
          <cell r="L25">
            <v>746.343923348462</v>
          </cell>
        </row>
        <row r="26">
          <cell r="A26">
            <v>24</v>
          </cell>
          <cell r="B26" t="str">
            <v>TRA_FT_HFO_INT</v>
          </cell>
          <cell r="C26" t="str">
            <v>PRI_OIL_HFO</v>
          </cell>
          <cell r="D26">
            <v>1644.351460159216</v>
          </cell>
          <cell r="E26">
            <v>1857.8</v>
          </cell>
          <cell r="F26">
            <v>1772.439969290697</v>
          </cell>
          <cell r="G26">
            <v>1857.8</v>
          </cell>
          <cell r="H26">
            <v>1857.8</v>
          </cell>
          <cell r="I26">
            <v>1857.8</v>
          </cell>
          <cell r="J26">
            <v>1857.8</v>
          </cell>
          <cell r="K26">
            <v>1681.31399211711</v>
          </cell>
          <cell r="L26">
            <v>556.56440525509367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29.997780285493821</v>
          </cell>
          <cell r="D20">
            <v>27.882346136161839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61.536081585546363</v>
          </cell>
          <cell r="G21">
            <v>35.176409999999997</v>
          </cell>
        </row>
        <row r="22">
          <cell r="A22" t="str">
            <v>EUR</v>
          </cell>
          <cell r="B22" t="str">
            <v>ELC_COA_EXS</v>
          </cell>
          <cell r="C22">
            <v>128.81684366776261</v>
          </cell>
          <cell r="D22">
            <v>121.5061406126773</v>
          </cell>
          <cell r="E22">
            <v>99.886655902868199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5.8083333333333336</v>
          </cell>
          <cell r="D23">
            <v>5.8083333333333336</v>
          </cell>
          <cell r="E23">
            <v>3.4849999999999999</v>
          </cell>
          <cell r="F23">
            <v>3.4849999999999999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44.932044444444443</v>
          </cell>
          <cell r="E25">
            <v>39.315538888888888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99.454814814814839</v>
          </cell>
          <cell r="E26">
            <v>91.974814814814835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14.19732777777778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  <cell r="C29">
            <v>1.4782</v>
          </cell>
          <cell r="D29">
            <v>1.4782</v>
          </cell>
        </row>
        <row r="30">
          <cell r="A30" t="str">
            <v>EUR</v>
          </cell>
          <cell r="B30" t="str">
            <v>ELC_MAR_EXS</v>
          </cell>
          <cell r="C30">
            <v>0.38316666666666671</v>
          </cell>
          <cell r="D30">
            <v>0.38316666666666671</v>
          </cell>
          <cell r="E30">
            <v>0.38316666666666671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111.8483863883978</v>
          </cell>
          <cell r="D32">
            <v>91.495941146626038</v>
          </cell>
          <cell r="E32">
            <v>68.621955859969546</v>
          </cell>
          <cell r="F32">
            <v>29.153892150467492</v>
          </cell>
          <cell r="G32">
            <v>15.22861932926596</v>
          </cell>
        </row>
        <row r="33">
          <cell r="A33" t="str">
            <v>EUR</v>
          </cell>
          <cell r="B33" t="str">
            <v>ELC_CHP_COA_EXS</v>
          </cell>
          <cell r="C33">
            <v>107.3627860793685</v>
          </cell>
          <cell r="D33">
            <v>87.436390157280556</v>
          </cell>
          <cell r="E33">
            <v>60.925512598163721</v>
          </cell>
          <cell r="F33">
            <v>37.167946790125747</v>
          </cell>
          <cell r="G33">
            <v>19.783467420453722</v>
          </cell>
        </row>
        <row r="34">
          <cell r="A34" t="str">
            <v>EUR</v>
          </cell>
          <cell r="B34" t="str">
            <v>ELC_CHP_BIO_EXS</v>
          </cell>
          <cell r="C34">
            <v>6.093902056002511</v>
          </cell>
          <cell r="D34">
            <v>5.4021325138212468</v>
          </cell>
          <cell r="E34">
            <v>3.1992985794013178</v>
          </cell>
          <cell r="F34">
            <v>2.2832544505464738</v>
          </cell>
          <cell r="G34">
            <v>1.3940298820920769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91.651535630346601</v>
          </cell>
          <cell r="D37">
            <v>91.651535630346601</v>
          </cell>
          <cell r="E37">
            <v>91.65153563034724</v>
          </cell>
          <cell r="F37">
            <v>91.651535630346601</v>
          </cell>
          <cell r="G37">
            <v>91.651535630346601</v>
          </cell>
          <cell r="H37">
            <v>91.651535630346601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</row>
        <row r="40">
          <cell r="A40" t="str">
            <v>EUR</v>
          </cell>
          <cell r="B40" t="str">
            <v>ELC_OIL_MIX_CCY_NEW</v>
          </cell>
          <cell r="C40">
            <v>5.7793904611660807</v>
          </cell>
          <cell r="D40">
            <v>5.7793904611660807</v>
          </cell>
          <cell r="E40">
            <v>5.7793904611660807</v>
          </cell>
          <cell r="F40">
            <v>5.7793904611660807</v>
          </cell>
          <cell r="G40">
            <v>5.7793904611660807</v>
          </cell>
          <cell r="H40">
            <v>5.7793904611660807</v>
          </cell>
        </row>
        <row r="41">
          <cell r="A41" t="str">
            <v>EUR</v>
          </cell>
          <cell r="B41" t="str">
            <v>ELC_NGA_CCY_ADV_NEW</v>
          </cell>
          <cell r="C41">
            <v>50.614421306345818</v>
          </cell>
          <cell r="D41">
            <v>151.55930013191281</v>
          </cell>
          <cell r="E41">
            <v>215.73947509893449</v>
          </cell>
          <cell r="F41">
            <v>215.73947509893461</v>
          </cell>
          <cell r="G41">
            <v>215.73947509893461</v>
          </cell>
          <cell r="H41">
            <v>215.73947509893461</v>
          </cell>
          <cell r="I41">
            <v>165.1250537925888</v>
          </cell>
          <cell r="J41">
            <v>64.180174967021827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20.965185185185149</v>
          </cell>
          <cell r="E43">
            <v>20.965185185185149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25.806033333333311</v>
          </cell>
        </row>
        <row r="44">
          <cell r="A44" t="str">
            <v>EUR</v>
          </cell>
          <cell r="B44" t="str">
            <v>ELC_NUC_FIS_EPR_NEW</v>
          </cell>
          <cell r="G44">
            <v>9.5273277777777707</v>
          </cell>
          <cell r="H44">
            <v>19.254655555555559</v>
          </cell>
          <cell r="I44">
            <v>29.171983333333319</v>
          </cell>
          <cell r="J44">
            <v>39.259311111111089</v>
          </cell>
          <cell r="K44">
            <v>39.259311111111089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E49">
            <v>3.9140453201631922</v>
          </cell>
          <cell r="F49">
            <v>3.9140453201631922</v>
          </cell>
          <cell r="G49">
            <v>3.9140453201631922</v>
          </cell>
          <cell r="H49">
            <v>3.9140453201631922</v>
          </cell>
          <cell r="I49">
            <v>3.9140453201631922</v>
          </cell>
          <cell r="J49">
            <v>3.9140453201631922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3.136391516550423</v>
          </cell>
          <cell r="D53">
            <v>3.136391516550423</v>
          </cell>
          <cell r="E53">
            <v>3.136391516550423</v>
          </cell>
          <cell r="F53">
            <v>3.136391516550423</v>
          </cell>
          <cell r="G53">
            <v>3.136391516550423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10.836337666670779</v>
          </cell>
          <cell r="D56">
            <v>21.265436018579301</v>
          </cell>
          <cell r="E56">
            <v>32.375671752401978</v>
          </cell>
          <cell r="F56">
            <v>42.942012918526508</v>
          </cell>
          <cell r="G56">
            <v>42.942012918526508</v>
          </cell>
          <cell r="H56">
            <v>32.105675251855722</v>
          </cell>
          <cell r="I56">
            <v>21.676576899947211</v>
          </cell>
          <cell r="J56">
            <v>10.566341166124531</v>
          </cell>
        </row>
        <row r="57">
          <cell r="A57" t="str">
            <v>EUR</v>
          </cell>
          <cell r="B57" t="str">
            <v>ELC_BIO_CRP_COM_NEW</v>
          </cell>
        </row>
        <row r="58">
          <cell r="A58" t="str">
            <v>EUR</v>
          </cell>
          <cell r="B58" t="str">
            <v>ELC_BIO_MUN_INC_NEW</v>
          </cell>
          <cell r="C58">
            <v>9.9184095836604822</v>
          </cell>
          <cell r="D58">
            <v>9.9184095836604822</v>
          </cell>
          <cell r="E58">
            <v>9.9184095836604822</v>
          </cell>
          <cell r="F58">
            <v>9.9184095836604822</v>
          </cell>
          <cell r="G58">
            <v>9.9184095836604822</v>
          </cell>
          <cell r="H58">
            <v>9.9184095836604804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180.24010000000001</v>
          </cell>
          <cell r="K59">
            <v>186.75346532419161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13.46653467580839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29.3918</v>
          </cell>
          <cell r="D66">
            <v>95.211799999999997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839.42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C69">
            <v>0.63224385763140289</v>
          </cell>
          <cell r="D69">
            <v>1.818317237335767</v>
          </cell>
          <cell r="E69">
            <v>1.8183172373357659</v>
          </cell>
          <cell r="F69">
            <v>1.818317237335767</v>
          </cell>
          <cell r="G69">
            <v>1.8183172373357659</v>
          </cell>
          <cell r="H69">
            <v>1.1860733797043641</v>
          </cell>
        </row>
        <row r="70">
          <cell r="A70" t="str">
            <v>EUR</v>
          </cell>
          <cell r="B70" t="str">
            <v>ELC_SOL_CSP_3_NEW</v>
          </cell>
          <cell r="C70">
            <v>0.49168276266423339</v>
          </cell>
          <cell r="D70">
            <v>0.49168276266423327</v>
          </cell>
          <cell r="E70">
            <v>0.51168276266423329</v>
          </cell>
          <cell r="F70">
            <v>0.51168276266423329</v>
          </cell>
          <cell r="G70">
            <v>0.51168276266423329</v>
          </cell>
          <cell r="H70">
            <v>0.51168276266435175</v>
          </cell>
          <cell r="I70">
            <v>0.51168276266389501</v>
          </cell>
          <cell r="J70">
            <v>0.51168276266427637</v>
          </cell>
          <cell r="K70">
            <v>2.0000000000000011E-2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0.77683333333333326</v>
          </cell>
          <cell r="D73">
            <v>0.80683333333333329</v>
          </cell>
          <cell r="E73">
            <v>0.90683333333333338</v>
          </cell>
          <cell r="F73">
            <v>0.90683333333333338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5.0246036884830048</v>
          </cell>
          <cell r="I74">
            <v>5.0246036884830039</v>
          </cell>
          <cell r="J74">
            <v>5.0246036884830039</v>
          </cell>
          <cell r="K74">
            <v>7.6056891459672347</v>
          </cell>
        </row>
        <row r="75">
          <cell r="A75" t="str">
            <v>EUR</v>
          </cell>
          <cell r="B75" t="str">
            <v>ELC_HH2_PEMFC_NEW</v>
          </cell>
          <cell r="I75">
            <v>5.1194022642159718</v>
          </cell>
          <cell r="J75">
            <v>39.81283083119488</v>
          </cell>
          <cell r="K75">
            <v>37.253129699086898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579.3994675497338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2020</v>
          </cell>
          <cell r="D1">
            <v>2025</v>
          </cell>
          <cell r="E1">
            <v>2030</v>
          </cell>
          <cell r="F1">
            <v>2035</v>
          </cell>
          <cell r="G1">
            <v>2040</v>
          </cell>
          <cell r="H1">
            <v>2045</v>
          </cell>
          <cell r="I1">
            <v>2050</v>
          </cell>
        </row>
        <row r="2">
          <cell r="A2" t="str">
            <v>EUR</v>
          </cell>
          <cell r="B2" t="str">
            <v>HH2_FT_NGA</v>
          </cell>
          <cell r="I2">
            <v>476.95378025343553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0.8481675392670156</v>
          </cell>
          <cell r="D6">
            <v>0.8481675392670156</v>
          </cell>
          <cell r="E6">
            <v>0.8481675392670156</v>
          </cell>
          <cell r="F6">
            <v>0.95067473338925723</v>
          </cell>
          <cell r="G6">
            <v>6.0587714608336194</v>
          </cell>
          <cell r="H6">
            <v>33.763891100488998</v>
          </cell>
          <cell r="I6">
            <v>169.5798510149053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0.6</v>
          </cell>
          <cell r="D11">
            <v>0.6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I18">
            <v>11.67917009398966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C23">
            <v>1020.152945333034</v>
          </cell>
          <cell r="D23">
            <v>1020.372523350698</v>
          </cell>
          <cell r="E23">
            <v>1101.272140961855</v>
          </cell>
          <cell r="F23">
            <v>1101.272140961855</v>
          </cell>
          <cell r="G23">
            <v>2121.4250862948879</v>
          </cell>
          <cell r="H23">
            <v>2121.4250862948879</v>
          </cell>
          <cell r="I23">
            <v>2813.9943809267502</v>
          </cell>
        </row>
        <row r="24">
          <cell r="A24" t="str">
            <v>EUR</v>
          </cell>
          <cell r="B24" t="str">
            <v>HH2_WE_DMY_DT_NEW</v>
          </cell>
          <cell r="C24">
            <v>179.040842435542</v>
          </cell>
          <cell r="D24">
            <v>179.040842435542</v>
          </cell>
          <cell r="E24">
            <v>179.580842435542</v>
          </cell>
          <cell r="F24">
            <v>595.14222401035363</v>
          </cell>
          <cell r="G24">
            <v>1010.703605585165</v>
          </cell>
          <cell r="H24">
            <v>1010.703605585165</v>
          </cell>
          <cell r="I24">
            <v>1426.264987159976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E28">
            <v>1.1606819006166129E-2</v>
          </cell>
          <cell r="F28">
            <v>7.2059001329948011E-2</v>
          </cell>
          <cell r="G28">
            <v>0.46703525630038523</v>
          </cell>
          <cell r="H28">
            <v>2.907124401232275</v>
          </cell>
          <cell r="I28">
            <v>17.167866079317381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D34">
            <v>0.27447252208047179</v>
          </cell>
          <cell r="E34">
            <v>2.8704571388785372</v>
          </cell>
          <cell r="F34">
            <v>14.66255763866257</v>
          </cell>
          <cell r="G34">
            <v>100.6861339016196</v>
          </cell>
          <cell r="H34">
            <v>566.40617897990012</v>
          </cell>
          <cell r="I34">
            <v>557.91414411321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  <cell r="I37">
            <v>593.65911653544504</v>
          </cell>
        </row>
        <row r="38">
          <cell r="A38" t="str">
            <v>EUR</v>
          </cell>
          <cell r="B38" t="str">
            <v>HH2_WE_DEL_IND_C_1_NEW</v>
          </cell>
          <cell r="D38">
            <v>-1.390558269803249E-9</v>
          </cell>
          <cell r="E38">
            <v>-1.390558269803249E-9</v>
          </cell>
          <cell r="H38">
            <v>1.390558269803249E-9</v>
          </cell>
          <cell r="I38">
            <v>731.48155376579507</v>
          </cell>
        </row>
        <row r="39">
          <cell r="A39" t="str">
            <v>EUR</v>
          </cell>
          <cell r="B39" t="str">
            <v>HH2_WE_DEL_IND_D_1_NEW</v>
          </cell>
          <cell r="D39">
            <v>286.37666576872618</v>
          </cell>
          <cell r="E39">
            <v>924.11854085315724</v>
          </cell>
          <cell r="F39">
            <v>1133.52198935858</v>
          </cell>
          <cell r="G39">
            <v>1148.0740372413341</v>
          </cell>
          <cell r="H39">
            <v>1188.1594912486339</v>
          </cell>
          <cell r="I39">
            <v>445.7158919114915</v>
          </cell>
        </row>
        <row r="40">
          <cell r="A40" t="str">
            <v>EUR</v>
          </cell>
          <cell r="B40" t="str">
            <v>HH2_BLD_NEW</v>
          </cell>
          <cell r="C40">
            <v>0.77142857142857146</v>
          </cell>
          <cell r="D40">
            <v>0.77142857142857157</v>
          </cell>
          <cell r="E40">
            <v>309.62527336724338</v>
          </cell>
          <cell r="F40">
            <v>317.67144010527988</v>
          </cell>
          <cell r="G40">
            <v>406.79406753833177</v>
          </cell>
          <cell r="H40">
            <v>406.79406753833177</v>
          </cell>
          <cell r="I40">
            <v>150.1638342581461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  <cell r="I42">
            <v>270.96991090939662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  <cell r="I45">
            <v>21279.15225230607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3.8937962907574679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377.26432385499999</v>
          </cell>
          <cell r="D7">
            <v>762.46032385500007</v>
          </cell>
          <cell r="E7">
            <v>1451.9090000000001</v>
          </cell>
          <cell r="F7">
            <v>1989.886</v>
          </cell>
          <cell r="G7">
            <v>1989.886</v>
          </cell>
          <cell r="H7">
            <v>1989.886</v>
          </cell>
          <cell r="I7">
            <v>1989.886</v>
          </cell>
          <cell r="J7">
            <v>1735.109457104855</v>
          </cell>
          <cell r="K7">
            <v>370.08322855242773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31.521000000000001</v>
          </cell>
          <cell r="F8">
            <v>68.63</v>
          </cell>
          <cell r="G8">
            <v>137.26</v>
          </cell>
          <cell r="H8">
            <v>137.26</v>
          </cell>
          <cell r="I8">
            <v>137.26</v>
          </cell>
          <cell r="J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397.738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1216.244157975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5079.6779999999999</v>
          </cell>
          <cell r="J10">
            <v>2539.8389999999999</v>
          </cell>
        </row>
        <row r="11">
          <cell r="B11" t="str">
            <v>IMP_OIL_BRA</v>
          </cell>
          <cell r="C11">
            <v>852.85735179999995</v>
          </cell>
          <cell r="D11">
            <v>1090.7143518</v>
          </cell>
          <cell r="E11">
            <v>1695.972</v>
          </cell>
          <cell r="F11">
            <v>2324.3820000000001</v>
          </cell>
          <cell r="G11">
            <v>1162.191</v>
          </cell>
          <cell r="H11">
            <v>1162.191</v>
          </cell>
          <cell r="I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9476.6402409282473</v>
          </cell>
          <cell r="F13">
            <v>5866.6199006704701</v>
          </cell>
          <cell r="G13">
            <v>5866.6199006704701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4941.9815905187916</v>
          </cell>
          <cell r="I14">
            <v>4941.9815905187916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3.9409999999999998</v>
          </cell>
          <cell r="F15">
            <v>8.5809999999999995</v>
          </cell>
          <cell r="G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346.63600000000002</v>
          </cell>
          <cell r="D17">
            <v>455.6235026475</v>
          </cell>
          <cell r="E17">
            <v>375.5205026475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3064.3945205859809</v>
          </cell>
          <cell r="G18">
            <v>1461.9715205859809</v>
          </cell>
          <cell r="H18">
            <v>1207.847091668234</v>
          </cell>
          <cell r="I18">
            <v>1910.0826765860611</v>
          </cell>
          <cell r="J18">
            <v>702.23558491782683</v>
          </cell>
          <cell r="K18">
            <v>416.9742656386112</v>
          </cell>
        </row>
        <row r="19">
          <cell r="B19" t="str">
            <v>EXP_OIL_GLB</v>
          </cell>
          <cell r="C19">
            <v>38191.564704805591</v>
          </cell>
          <cell r="D19">
            <v>36408.006500108997</v>
          </cell>
          <cell r="E19">
            <v>36070.665080278261</v>
          </cell>
          <cell r="F19">
            <v>19013.3869907466</v>
          </cell>
          <cell r="G19">
            <v>6781.5432656391358</v>
          </cell>
          <cell r="H19">
            <v>6873.9573536479984</v>
          </cell>
          <cell r="I19">
            <v>2130.090048888017</v>
          </cell>
          <cell r="J19">
            <v>289.39825510740582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15136.643400000001</v>
          </cell>
          <cell r="D21">
            <v>24434.80699999999</v>
          </cell>
          <cell r="E21">
            <v>32159.96539999999</v>
          </cell>
          <cell r="F21">
            <v>32159.96539999999</v>
          </cell>
          <cell r="G21">
            <v>32159.96539999999</v>
          </cell>
          <cell r="H21">
            <v>32159.96539999999</v>
          </cell>
          <cell r="I21">
            <v>32159.96539999999</v>
          </cell>
          <cell r="J21">
            <v>32159.96539999999</v>
          </cell>
          <cell r="K21">
            <v>32159.96539999999</v>
          </cell>
        </row>
        <row r="22">
          <cell r="B22" t="str">
            <v>IMP_GAS_PIP_CAC</v>
          </cell>
          <cell r="C22">
            <v>36.628</v>
          </cell>
          <cell r="D22">
            <v>250.22215711252639</v>
          </cell>
          <cell r="E22">
            <v>457.21</v>
          </cell>
          <cell r="F22">
            <v>580.30499999999995</v>
          </cell>
          <cell r="G22">
            <v>703.4</v>
          </cell>
          <cell r="H22">
            <v>703.39999999999986</v>
          </cell>
          <cell r="I22">
            <v>703.39999999999986</v>
          </cell>
          <cell r="J22">
            <v>703.39999999999986</v>
          </cell>
          <cell r="K22">
            <v>703.4</v>
          </cell>
        </row>
        <row r="23">
          <cell r="B23" t="str">
            <v>IMP_GAS_PIP_MEA</v>
          </cell>
          <cell r="G23">
            <v>386.86999999999978</v>
          </cell>
          <cell r="H23">
            <v>386.86999999999978</v>
          </cell>
          <cell r="I23">
            <v>386.86999999999978</v>
          </cell>
          <cell r="J23">
            <v>386.86999999999978</v>
          </cell>
          <cell r="K23">
            <v>386.86999999999978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11777.936157676409</v>
          </cell>
          <cell r="G24">
            <v>7114.5704011147518</v>
          </cell>
          <cell r="H24">
            <v>4068.4677556334668</v>
          </cell>
          <cell r="I24">
            <v>2232.0500121951218</v>
          </cell>
          <cell r="J24">
            <v>1255.6113510638299</v>
          </cell>
          <cell r="K24">
            <v>200.16992553191491</v>
          </cell>
        </row>
        <row r="25">
          <cell r="B25" t="str">
            <v>IMP_GAS_LNG_AFR</v>
          </cell>
          <cell r="C25">
            <v>4074.2013691153638</v>
          </cell>
          <cell r="D25">
            <v>11466.27482688405</v>
          </cell>
          <cell r="E25">
            <v>12521.20056596189</v>
          </cell>
          <cell r="F25">
            <v>6258.362791919606</v>
          </cell>
          <cell r="G25">
            <v>3600.3774058801682</v>
          </cell>
          <cell r="H25">
            <v>1280.911722153767</v>
          </cell>
        </row>
        <row r="26">
          <cell r="B26" t="str">
            <v>IMP_GAS_LNG_MEA</v>
          </cell>
          <cell r="C26">
            <v>7154.5816248097617</v>
          </cell>
          <cell r="D26">
            <v>9825.5131054144367</v>
          </cell>
          <cell r="E26">
            <v>8239.5575566836669</v>
          </cell>
          <cell r="F26">
            <v>7778.236977459218</v>
          </cell>
          <cell r="G26">
            <v>8518.7281160888979</v>
          </cell>
          <cell r="H26">
            <v>8263.9545458804678</v>
          </cell>
          <cell r="I26">
            <v>7859.6099052254676</v>
          </cell>
          <cell r="J26">
            <v>12622.672574053669</v>
          </cell>
          <cell r="K26">
            <v>3951.835</v>
          </cell>
        </row>
        <row r="27">
          <cell r="B27" t="str">
            <v>IMP_GAS_LNG_GLB</v>
          </cell>
          <cell r="C27">
            <v>1478.9420546286251</v>
          </cell>
          <cell r="D27">
            <v>1478.9420546286251</v>
          </cell>
        </row>
        <row r="28">
          <cell r="B28" t="str">
            <v>IMP_GAS_LNG_OLA</v>
          </cell>
          <cell r="C28">
            <v>228.52</v>
          </cell>
          <cell r="D28">
            <v>5493.4</v>
          </cell>
          <cell r="E28">
            <v>5493.4</v>
          </cell>
        </row>
        <row r="29">
          <cell r="B29" t="str">
            <v>IMP_GAS_LNG_USA</v>
          </cell>
          <cell r="D29">
            <v>4382.8560760789951</v>
          </cell>
          <cell r="E29">
            <v>4382.8560760789951</v>
          </cell>
          <cell r="F29">
            <v>6512.6697421662211</v>
          </cell>
          <cell r="G29">
            <v>11195.14569027132</v>
          </cell>
          <cell r="H29">
            <v>10367.9229333639</v>
          </cell>
          <cell r="I29">
            <v>9943.6579327695817</v>
          </cell>
          <cell r="J29">
            <v>12161.880947510779</v>
          </cell>
          <cell r="K29">
            <v>3951.8349999999991</v>
          </cell>
        </row>
        <row r="30">
          <cell r="B30" t="str">
            <v>IMP_GAS_LNG_RUS</v>
          </cell>
          <cell r="E30">
            <v>4276.7453097221978</v>
          </cell>
          <cell r="F30">
            <v>4276.7453097221978</v>
          </cell>
        </row>
        <row r="31">
          <cell r="B31" t="str">
            <v>IMP_HH2_GLB</v>
          </cell>
          <cell r="F31">
            <v>3599.915647396218</v>
          </cell>
          <cell r="G31">
            <v>4791.3673781497764</v>
          </cell>
          <cell r="H31">
            <v>9518.6482905095509</v>
          </cell>
          <cell r="I31">
            <v>13118.831723946379</v>
          </cell>
          <cell r="J31">
            <v>17846.112636307131</v>
          </cell>
          <cell r="K31">
            <v>21446.02828370468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88.207576000000003</v>
          </cell>
          <cell r="F32">
            <v>132.311364</v>
          </cell>
          <cell r="G32">
            <v>264.622728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191.75559999999999</v>
          </cell>
          <cell r="F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579.10191199999997</v>
          </cell>
          <cell r="F34">
            <v>868.6528679999999</v>
          </cell>
          <cell r="G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99.712912000000003</v>
          </cell>
          <cell r="F35">
            <v>149.569368</v>
          </cell>
          <cell r="G35">
            <v>299.13873599999999</v>
          </cell>
          <cell r="H35">
            <v>299.13873599999999</v>
          </cell>
          <cell r="I35">
            <v>299.13873599999999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161.61068700000001</v>
          </cell>
          <cell r="D36">
            <v>61.500935000000013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1629.9226000000001</v>
          </cell>
          <cell r="F39">
            <v>1955.9071200000001</v>
          </cell>
          <cell r="G39">
            <v>1616.056119870784</v>
          </cell>
          <cell r="H39">
            <v>638.10255987078392</v>
          </cell>
          <cell r="I39">
            <v>977.95356000000015</v>
          </cell>
          <cell r="J39">
            <v>2793.5373336108269</v>
          </cell>
          <cell r="K39">
            <v>907.79188680541358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690.32015999999999</v>
          </cell>
          <cell r="J40">
            <v>1035.4802400000001</v>
          </cell>
          <cell r="K40">
            <v>345.16007999999999</v>
          </cell>
        </row>
        <row r="41">
          <cell r="B41" t="str">
            <v>EXP_COA_GLB</v>
          </cell>
          <cell r="C41">
            <v>931.79</v>
          </cell>
          <cell r="D41">
            <v>1502.546</v>
          </cell>
          <cell r="E41">
            <v>976.99950133333357</v>
          </cell>
          <cell r="F41">
            <v>405.24350133333343</v>
          </cell>
          <cell r="G41">
            <v>139.564728</v>
          </cell>
          <cell r="H41">
            <v>139.564728</v>
          </cell>
          <cell r="I41">
            <v>66.874765500000024</v>
          </cell>
          <cell r="J41">
            <v>99.629752683673502</v>
          </cell>
          <cell r="K41">
            <v>16.377493591836739</v>
          </cell>
        </row>
        <row r="42">
          <cell r="B42" t="str">
            <v>IMP_GAS_LNG_DMY_TECH</v>
          </cell>
          <cell r="C42">
            <v>8583.3034577686867</v>
          </cell>
          <cell r="D42">
            <v>12522.20056596189</v>
          </cell>
          <cell r="E42">
            <v>17008.07002280774</v>
          </cell>
          <cell r="F42">
            <v>22693.517008066541</v>
          </cell>
          <cell r="G42">
            <v>28369.392166780421</v>
          </cell>
          <cell r="H42">
            <v>35936.056466697912</v>
          </cell>
          <cell r="I42">
            <v>39887.891466697904</v>
          </cell>
          <cell r="J42">
            <v>39887.891466697911</v>
          </cell>
          <cell r="K42">
            <v>43839.72646669791</v>
          </cell>
        </row>
        <row r="43">
          <cell r="A43" t="str">
            <v>EUR</v>
          </cell>
          <cell r="B43" t="str">
            <v>IMP_NGA_DMY_ANNUAL_TECH</v>
          </cell>
          <cell r="C43">
            <v>15174.2714</v>
          </cell>
          <cell r="D43">
            <v>31463.338</v>
          </cell>
          <cell r="E43">
            <v>40848.649595000003</v>
          </cell>
          <cell r="F43">
            <v>40848.649595000003</v>
          </cell>
          <cell r="G43">
            <v>40848.649595000003</v>
          </cell>
          <cell r="H43">
            <v>40848.649595000003</v>
          </cell>
          <cell r="I43">
            <v>43168.805594999991</v>
          </cell>
          <cell r="J43">
            <v>44675.378111968967</v>
          </cell>
          <cell r="K43">
            <v>44675.378111968967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76790.451000000001</v>
          </cell>
          <cell r="E44">
            <v>78029.822895733683</v>
          </cell>
          <cell r="F44">
            <v>78029.822895733683</v>
          </cell>
          <cell r="G44">
            <v>78029.822895733683</v>
          </cell>
          <cell r="H44">
            <v>81599.882766891868</v>
          </cell>
          <cell r="I44">
            <v>88673.062336184012</v>
          </cell>
          <cell r="J44">
            <v>88673.062336184012</v>
          </cell>
          <cell r="K44">
            <v>88673.062336184012</v>
          </cell>
        </row>
        <row r="45">
          <cell r="A45" t="str">
            <v>EUR</v>
          </cell>
          <cell r="B45" t="str">
            <v>IMP_HCO_DMY_ANNUAL_TECH</v>
          </cell>
          <cell r="C45">
            <v>4914.8026960334564</v>
          </cell>
          <cell r="D45">
            <v>4914.8026960334564</v>
          </cell>
          <cell r="E45">
            <v>6385.373189383472</v>
          </cell>
          <cell r="F45">
            <v>8778.5025928330724</v>
          </cell>
          <cell r="G45">
            <v>9626.5298105103138</v>
          </cell>
          <cell r="H45">
            <v>10546.513102381101</v>
          </cell>
          <cell r="I45">
            <v>10546.513102381101</v>
          </cell>
          <cell r="J45">
            <v>12151.5074743811</v>
          </cell>
          <cell r="K45">
            <v>12151.5074743811</v>
          </cell>
        </row>
        <row r="46">
          <cell r="A46" t="str">
            <v>EUR</v>
          </cell>
          <cell r="B46" t="str">
            <v>IMP_BCO_DMY_ANNUAL_TECH</v>
          </cell>
          <cell r="C46">
            <v>1826.281107691233</v>
          </cell>
          <cell r="D46">
            <v>3272.4239487396708</v>
          </cell>
          <cell r="E46">
            <v>4526.4860572900707</v>
          </cell>
          <cell r="F46">
            <v>4526.4860572900707</v>
          </cell>
          <cell r="G46">
            <v>4526.4860572900707</v>
          </cell>
          <cell r="H46">
            <v>4526.4860572900707</v>
          </cell>
          <cell r="I46">
            <v>4526.4860572900707</v>
          </cell>
          <cell r="J46">
            <v>4526.4860572900707</v>
          </cell>
          <cell r="K46">
            <v>5293.8751788108093</v>
          </cell>
        </row>
        <row r="47">
          <cell r="A47" t="str">
            <v>EUR</v>
          </cell>
          <cell r="B47" t="str">
            <v>IMP_EMHV_DMY_TECH</v>
          </cell>
          <cell r="C47">
            <v>12181.80000000001</v>
          </cell>
          <cell r="D47">
            <v>26607.200000000041</v>
          </cell>
          <cell r="E47">
            <v>41032.600000000079</v>
          </cell>
          <cell r="F47">
            <v>50630.000000000167</v>
          </cell>
          <cell r="G47">
            <v>65055.400000000212</v>
          </cell>
          <cell r="H47">
            <v>79480.800000000236</v>
          </cell>
          <cell r="I47">
            <v>79480.800000000236</v>
          </cell>
          <cell r="J47">
            <v>79480.800000000236</v>
          </cell>
          <cell r="K47">
            <v>79480.800000000236</v>
          </cell>
        </row>
        <row r="48">
          <cell r="A48" t="str">
            <v>EUR</v>
          </cell>
          <cell r="B48" t="str">
            <v>IMP_WOD_DMY_TECH</v>
          </cell>
          <cell r="C48">
            <v>3849.226548299951</v>
          </cell>
          <cell r="D48">
            <v>7939.7204104491111</v>
          </cell>
          <cell r="E48">
            <v>7939.7204104491111</v>
          </cell>
          <cell r="F48">
            <v>7939.7204104491111</v>
          </cell>
          <cell r="G48">
            <v>7939.7204104491111</v>
          </cell>
          <cell r="H48">
            <v>7939.7204104491111</v>
          </cell>
          <cell r="I48">
            <v>7939.7204104491111</v>
          </cell>
          <cell r="J48">
            <v>7939.7204104491111</v>
          </cell>
          <cell r="K48">
            <v>7939.7204104491111</v>
          </cell>
        </row>
        <row r="49">
          <cell r="A49" t="str">
            <v>EUR</v>
          </cell>
          <cell r="B49" t="str">
            <v>IMP_ETH_DMY_ANNUAL_TECH</v>
          </cell>
          <cell r="C49">
            <v>6574.7000000000007</v>
          </cell>
          <cell r="D49">
            <v>10279.26562648718</v>
          </cell>
          <cell r="E49">
            <v>10279.26562648718</v>
          </cell>
          <cell r="F49">
            <v>10279.26562648718</v>
          </cell>
          <cell r="G49">
            <v>10279.26562648718</v>
          </cell>
          <cell r="H49">
            <v>10279.26562648718</v>
          </cell>
          <cell r="I49">
            <v>10279.26562648718</v>
          </cell>
          <cell r="J49">
            <v>10279.26562648718</v>
          </cell>
          <cell r="K49">
            <v>10279.26562648718</v>
          </cell>
        </row>
        <row r="50">
          <cell r="A50" t="str">
            <v>EUR</v>
          </cell>
          <cell r="B50" t="str">
            <v>IMP_HH2_DMY_TECH</v>
          </cell>
          <cell r="F50">
            <v>3364.1881325502841</v>
          </cell>
          <cell r="G50">
            <v>6548.5423983742057</v>
          </cell>
          <cell r="H50">
            <v>8758.0136294522999</v>
          </cell>
          <cell r="I50">
            <v>11942.3678952761</v>
          </cell>
          <cell r="J50">
            <v>14453.44276146123</v>
          </cell>
          <cell r="K50">
            <v>16809.636744216728</v>
          </cell>
        </row>
        <row r="51">
          <cell r="A51" t="str">
            <v>EUR</v>
          </cell>
          <cell r="B51" t="str">
            <v>IMP_BIO_HVO_NE</v>
          </cell>
          <cell r="C51">
            <v>3.702472334419709</v>
          </cell>
          <cell r="D51">
            <v>36.245463573146488</v>
          </cell>
          <cell r="E51">
            <v>36.245463573146488</v>
          </cell>
          <cell r="F51">
            <v>38.947935907566197</v>
          </cell>
          <cell r="G51">
            <v>41.650408241985907</v>
          </cell>
          <cell r="H51">
            <v>44.352880576405617</v>
          </cell>
          <cell r="I51">
            <v>47.055352910825327</v>
          </cell>
          <cell r="J51">
            <v>48.75782524524503</v>
          </cell>
          <cell r="K51">
            <v>29.783857291461931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1747.5529296860871</v>
          </cell>
          <cell r="D52">
            <v>4478.1998033681957</v>
          </cell>
          <cell r="E52">
            <v>6141.742335176069</v>
          </cell>
          <cell r="F52">
            <v>7845.9360011085919</v>
          </cell>
          <cell r="G52">
            <v>9592.4889307946796</v>
          </cell>
          <cell r="H52">
            <v>11339.041860480769</v>
          </cell>
          <cell r="I52">
            <v>13085.59479016685</v>
          </cell>
          <cell r="J52">
            <v>13084.594790166861</v>
          </cell>
          <cell r="K52">
            <v>9972.7184236397115</v>
          </cell>
        </row>
        <row r="53">
          <cell r="A53" t="str">
            <v>EUR</v>
          </cell>
          <cell r="B53" t="str">
            <v>IMP_BIO_REF_ETHAMIDE</v>
          </cell>
          <cell r="C53">
            <v>476.23796827906978</v>
          </cell>
          <cell r="D53">
            <v>951.47593655813955</v>
          </cell>
          <cell r="E53">
            <v>951.47593655813955</v>
          </cell>
          <cell r="F53">
            <v>1426.7139048372089</v>
          </cell>
          <cell r="G53">
            <v>1901.9518731162791</v>
          </cell>
          <cell r="H53">
            <v>2377.189841395349</v>
          </cell>
          <cell r="I53">
            <v>2377.189841395349</v>
          </cell>
          <cell r="J53">
            <v>2376.189841395349</v>
          </cell>
          <cell r="K53">
            <v>1663.332888976744</v>
          </cell>
        </row>
        <row r="54">
          <cell r="A54" t="str">
            <v>EUR</v>
          </cell>
          <cell r="B54" t="str">
            <v>IMP_BIO_REF_ETHSUG_LEV</v>
          </cell>
          <cell r="C54">
            <v>18.59753570164899</v>
          </cell>
          <cell r="D54">
            <v>1863.6069239389501</v>
          </cell>
          <cell r="E54">
            <v>1913.547131530521</v>
          </cell>
          <cell r="F54">
            <v>1931.1446672321699</v>
          </cell>
          <cell r="G54">
            <v>1931.1446672321699</v>
          </cell>
          <cell r="H54">
            <v>1981.0848748237411</v>
          </cell>
          <cell r="I54">
            <v>2031.025082415312</v>
          </cell>
          <cell r="J54">
            <v>2079.9652900068832</v>
          </cell>
          <cell r="K54">
            <v>1139.863060186583</v>
          </cell>
        </row>
        <row r="55">
          <cell r="A55" t="str">
            <v>EUR</v>
          </cell>
          <cell r="B55" t="str">
            <v>IMP_BIO_REF_ETHSUG_OTH</v>
          </cell>
          <cell r="C55">
            <v>223.13840972425481</v>
          </cell>
          <cell r="D55">
            <v>8429.9014809000109</v>
          </cell>
          <cell r="E55">
            <v>8508.1768582833029</v>
          </cell>
          <cell r="F55">
            <v>8730.3152680075582</v>
          </cell>
          <cell r="G55">
            <v>8952.4536777318135</v>
          </cell>
          <cell r="H55">
            <v>9174.5920874560688</v>
          </cell>
          <cell r="I55">
            <v>9396.7304971803223</v>
          </cell>
          <cell r="J55">
            <v>9617.8689069045777</v>
          </cell>
          <cell r="K55">
            <v>5292.3489615924427</v>
          </cell>
        </row>
        <row r="56">
          <cell r="A56" t="str">
            <v>EUR</v>
          </cell>
          <cell r="B56" t="str">
            <v>IMP_BIO_OIL</v>
          </cell>
          <cell r="C56">
            <v>508.96175799993972</v>
          </cell>
          <cell r="D56">
            <v>88681.357397478539</v>
          </cell>
          <cell r="E56">
            <v>88681.357397478539</v>
          </cell>
          <cell r="F56">
            <v>89189.319155478472</v>
          </cell>
          <cell r="G56">
            <v>89697.280913478404</v>
          </cell>
          <cell r="H56">
            <v>90205.242671478365</v>
          </cell>
          <cell r="I56">
            <v>90205.242671478365</v>
          </cell>
          <cell r="J56">
            <v>90712.204429478283</v>
          </cell>
          <cell r="K56">
            <v>46118.04485173904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676504.44235367724</v>
          </cell>
          <cell r="E57">
            <v>676504.44235367724</v>
          </cell>
          <cell r="F57">
            <v>676504.44235367724</v>
          </cell>
          <cell r="G57">
            <v>676504.44235367724</v>
          </cell>
          <cell r="H57">
            <v>676504.44235367724</v>
          </cell>
          <cell r="I57">
            <v>676504.44235367724</v>
          </cell>
          <cell r="J57">
            <v>676503.44235367724</v>
          </cell>
          <cell r="K57">
            <v>338251.72117683862</v>
          </cell>
        </row>
        <row r="58">
          <cell r="A58" t="str">
            <v>EUR</v>
          </cell>
          <cell r="B58" t="str">
            <v>IMP_BIO_REF_LGC_ETH</v>
          </cell>
          <cell r="C58">
            <v>1812.8349258980691</v>
          </cell>
          <cell r="D58">
            <v>3624.6698517961381</v>
          </cell>
          <cell r="E58">
            <v>5436.5047776942056</v>
          </cell>
          <cell r="F58">
            <v>7248.3397035922753</v>
          </cell>
          <cell r="G58">
            <v>9060.1746294903442</v>
          </cell>
          <cell r="H58">
            <v>10524.112480273699</v>
          </cell>
          <cell r="I58">
            <v>10524.112480273699</v>
          </cell>
          <cell r="J58">
            <v>10523.112480273699</v>
          </cell>
          <cell r="K58">
            <v>7805.3600914266026</v>
          </cell>
        </row>
        <row r="59">
          <cell r="A59" t="str">
            <v>EUR</v>
          </cell>
          <cell r="B59" t="str">
            <v>IMP_BIO_REF_WAT</v>
          </cell>
          <cell r="C59">
            <v>621104.57849869854</v>
          </cell>
          <cell r="D59">
            <v>1793499.962598406</v>
          </cell>
          <cell r="E59">
            <v>2414603.541097105</v>
          </cell>
          <cell r="F59">
            <v>3035707.1195958029</v>
          </cell>
          <cell r="G59">
            <v>3180210.2868928509</v>
          </cell>
          <cell r="H59">
            <v>3791099.0682188878</v>
          </cell>
          <cell r="I59">
            <v>4336760.8621731624</v>
          </cell>
          <cell r="J59">
            <v>4481263.02947021</v>
          </cell>
          <cell r="K59">
            <v>3273961.7589216591</v>
          </cell>
        </row>
        <row r="60">
          <cell r="A60" t="str">
            <v>EUR</v>
          </cell>
          <cell r="B60" t="str">
            <v>IMP_BIO_ISOBUT</v>
          </cell>
          <cell r="C60">
            <v>4673.7909633139261</v>
          </cell>
          <cell r="D60">
            <v>9346.5819266278522</v>
          </cell>
          <cell r="E60">
            <v>14019.37288994178</v>
          </cell>
          <cell r="F60">
            <v>17064.444090369721</v>
          </cell>
          <cell r="G60">
            <v>20109.515290797652</v>
          </cell>
          <cell r="H60">
            <v>20135.85620108846</v>
          </cell>
          <cell r="I60">
            <v>20496.274206503411</v>
          </cell>
          <cell r="J60">
            <v>20495.274206503411</v>
          </cell>
          <cell r="K60">
            <v>13486.08776153253</v>
          </cell>
        </row>
        <row r="61">
          <cell r="A61" t="str">
            <v>EUR</v>
          </cell>
          <cell r="B61" t="str">
            <v>IMP_BIO_UPS_BIO_REF_CATACHEM</v>
          </cell>
          <cell r="C61">
            <v>838.36414062585561</v>
          </cell>
          <cell r="D61">
            <v>1422.577906933906</v>
          </cell>
          <cell r="E61">
            <v>2259.9420475597622</v>
          </cell>
          <cell r="F61">
            <v>2805.618806676448</v>
          </cell>
          <cell r="G61">
            <v>3351.2955657931338</v>
          </cell>
          <cell r="H61">
            <v>3792.2192128810052</v>
          </cell>
          <cell r="I61">
            <v>3856.8061194513671</v>
          </cell>
          <cell r="J61">
            <v>3860.5264105754791</v>
          </cell>
          <cell r="K61">
            <v>2731.0553867955982</v>
          </cell>
        </row>
        <row r="62">
          <cell r="A62" t="str">
            <v>EUR</v>
          </cell>
          <cell r="B62" t="str">
            <v>IMP_BIO_EMHV_GLB</v>
          </cell>
          <cell r="C62">
            <v>270.00049999999999</v>
          </cell>
          <cell r="D62">
            <v>270.00049999999987</v>
          </cell>
          <cell r="E62">
            <v>639.50040000000354</v>
          </cell>
          <cell r="F62">
            <v>838.49920000000407</v>
          </cell>
          <cell r="G62">
            <v>1024.4157000000021</v>
          </cell>
          <cell r="H62">
            <v>1110.832800000002</v>
          </cell>
          <cell r="I62">
            <v>555.4549000000012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4132.2265482999519</v>
          </cell>
          <cell r="D63">
            <v>7940.7204104491102</v>
          </cell>
          <cell r="E63">
            <v>5204.0117767500506</v>
          </cell>
          <cell r="F63">
            <v>3469.0898803593832</v>
          </cell>
          <cell r="G63">
            <v>2357.57196575849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277.51317191515381</v>
          </cell>
          <cell r="D64">
            <v>277.51317191515381</v>
          </cell>
          <cell r="E64">
            <v>234.16241094221081</v>
          </cell>
          <cell r="F64">
            <v>56.672510942210813</v>
          </cell>
          <cell r="G64">
            <v>2.7E-2</v>
          </cell>
          <cell r="H64">
            <v>2.7E-2</v>
          </cell>
          <cell r="I64">
            <v>2.7E-2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3198.712</v>
          </cell>
          <cell r="I66">
            <v>3198.712</v>
          </cell>
          <cell r="J66">
            <v>3198.712</v>
          </cell>
          <cell r="K66">
            <v>3198.712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18.385834895999999</v>
          </cell>
          <cell r="G2">
            <v>57.155373359999999</v>
          </cell>
          <cell r="H2">
            <v>35.354536560000007</v>
          </cell>
          <cell r="I2">
            <v>46.281760560000002</v>
          </cell>
          <cell r="J2">
            <v>57.208984560000012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154.1149559746051</v>
          </cell>
          <cell r="H3">
            <v>100.385426736</v>
          </cell>
          <cell r="I3">
            <v>130.91410382399999</v>
          </cell>
          <cell r="J3">
            <v>161.44278091199999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56.240000000000009</v>
          </cell>
          <cell r="F5">
            <v>59.324419440000007</v>
          </cell>
          <cell r="G5">
            <v>108.6769833781659</v>
          </cell>
          <cell r="H5">
            <v>47.533424400000023</v>
          </cell>
          <cell r="I5">
            <v>49.520192399999999</v>
          </cell>
          <cell r="J5">
            <v>51.506960400005589</v>
          </cell>
          <cell r="K5">
            <v>53.493728399999441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370.08322855242773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2506.4868711581839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9476.6402409282473</v>
          </cell>
          <cell r="E13">
            <v>6480.4490000000014</v>
          </cell>
          <cell r="F13">
            <v>5866.6199006704701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10307.084272913389</v>
          </cell>
          <cell r="H14">
            <v>4941.9815905187916</v>
          </cell>
          <cell r="I14">
            <v>1442.589569292139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1461.9715205859809</v>
          </cell>
          <cell r="H18">
            <v>1207.847091668234</v>
          </cell>
          <cell r="I18">
            <v>984.64358815663729</v>
          </cell>
          <cell r="J18">
            <v>702.23558491782683</v>
          </cell>
          <cell r="K18">
            <v>416.97426563861131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17799.560000000009</v>
          </cell>
          <cell r="F19">
            <v>11172.73152885878</v>
          </cell>
          <cell r="G19">
            <v>5033.2655598673873</v>
          </cell>
          <cell r="H19">
            <v>2321.0279101138808</v>
          </cell>
          <cell r="I19">
            <v>964.66085035801893</v>
          </cell>
          <cell r="J19">
            <v>227.8761619888202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1506.5725169689781</v>
          </cell>
        </row>
        <row r="21">
          <cell r="A21" t="str">
            <v>EUR</v>
          </cell>
          <cell r="B21" t="str">
            <v>IMP_GAS_PIP_RUS</v>
          </cell>
          <cell r="C21">
            <v>13252.64879999999</v>
          </cell>
          <cell r="D21">
            <v>14460.19899999999</v>
          </cell>
          <cell r="E21">
            <v>13473.857</v>
          </cell>
          <cell r="F21">
            <v>6791.875794999999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493.78680000000122</v>
          </cell>
          <cell r="G22">
            <v>703.39999999999975</v>
          </cell>
          <cell r="H22">
            <v>36.628</v>
          </cell>
          <cell r="I22">
            <v>36.628</v>
          </cell>
          <cell r="J22">
            <v>36.628</v>
          </cell>
        </row>
        <row r="23">
          <cell r="A23" t="str">
            <v>EUR</v>
          </cell>
          <cell r="B23" t="str">
            <v>IMP_GAS_PIP_MEA</v>
          </cell>
          <cell r="G23">
            <v>386.86999999999949</v>
          </cell>
        </row>
        <row r="24">
          <cell r="A24" t="str">
            <v>EUR</v>
          </cell>
          <cell r="B24" t="str">
            <v>EXP_GAS_NGA_GLB</v>
          </cell>
          <cell r="C24">
            <v>8181.3239999999978</v>
          </cell>
          <cell r="D24">
            <v>8584.5319999999992</v>
          </cell>
          <cell r="E24">
            <v>7355.0549999999994</v>
          </cell>
          <cell r="F24">
            <v>4422.8811576764056</v>
          </cell>
          <cell r="G24">
            <v>2691.6892434383449</v>
          </cell>
          <cell r="H24">
            <v>1376.7785121951219</v>
          </cell>
          <cell r="I24">
            <v>855.27150000000017</v>
          </cell>
          <cell r="J24">
            <v>400.33985106382988</v>
          </cell>
        </row>
        <row r="25">
          <cell r="A25" t="str">
            <v>EUR</v>
          </cell>
          <cell r="B25" t="str">
            <v>IMP_GAS_LNG_AFR</v>
          </cell>
          <cell r="C25">
            <v>1605.4151999999999</v>
          </cell>
          <cell r="D25">
            <v>538.98569999999995</v>
          </cell>
          <cell r="E25">
            <v>1000.5732</v>
          </cell>
          <cell r="F25">
            <v>934.74443957828237</v>
          </cell>
          <cell r="G25">
            <v>703.14760422142933</v>
          </cell>
        </row>
        <row r="26">
          <cell r="A26" t="str">
            <v>EUR</v>
          </cell>
          <cell r="B26" t="str">
            <v>IMP_GAS_LNG_MEA</v>
          </cell>
          <cell r="C26">
            <v>1408.7782999999999</v>
          </cell>
          <cell r="D26">
            <v>911.54250000000002</v>
          </cell>
          <cell r="E26">
            <v>978.66449999999998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211.6455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200.36798820203211</v>
          </cell>
          <cell r="G31">
            <v>848.18116529836493</v>
          </cell>
          <cell r="H31">
            <v>1031.282523455209</v>
          </cell>
          <cell r="I31">
            <v>1293.1623767301221</v>
          </cell>
          <cell r="J31">
            <v>3000</v>
          </cell>
          <cell r="K31">
            <v>3600</v>
          </cell>
        </row>
        <row r="32">
          <cell r="A32" t="str">
            <v>EUR</v>
          </cell>
          <cell r="B32" t="str">
            <v>IMP_COA_AFR</v>
          </cell>
          <cell r="C32">
            <v>616.51484299999993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23.942323999999999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586.58693799999992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161.61068700000001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161.61068700000001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1556.2510600000001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389.06276500000001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1173.1738760000001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638.10255987078392</v>
          </cell>
          <cell r="I39">
            <v>977.95356000000015</v>
          </cell>
          <cell r="J39">
            <v>977.95356000000015</v>
          </cell>
          <cell r="K39">
            <v>907.79188680541347</v>
          </cell>
        </row>
        <row r="40">
          <cell r="A40" t="str">
            <v>EUR</v>
          </cell>
          <cell r="B40" t="str">
            <v>IMP_COA_OLA</v>
          </cell>
          <cell r="C40">
            <v>1316.82782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58.722337778986223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3516.9584</v>
          </cell>
          <cell r="D42">
            <v>1549.4094</v>
          </cell>
          <cell r="E42">
            <v>3549.3876</v>
          </cell>
          <cell r="F42">
            <v>934.74443957828237</v>
          </cell>
          <cell r="G42">
            <v>4654.982604221429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C46">
            <v>1071.778303966543</v>
          </cell>
          <cell r="D46">
            <v>1825.281107691233</v>
          </cell>
          <cell r="E46">
            <v>1446.142841048438</v>
          </cell>
          <cell r="F46">
            <v>1254.062108550399</v>
          </cell>
          <cell r="G46">
            <v>134.42387864998381</v>
          </cell>
          <cell r="I46">
            <v>756.96715432275926</v>
          </cell>
          <cell r="K46">
            <v>767.38912152073874</v>
          </cell>
        </row>
        <row r="47">
          <cell r="E47">
            <v>7012.9999999999982</v>
          </cell>
          <cell r="F47">
            <v>9597.3999999999978</v>
          </cell>
          <cell r="G47">
            <v>12181.8</v>
          </cell>
          <cell r="H47">
            <v>14426.4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283.00000000000011</v>
          </cell>
          <cell r="D48">
            <v>283</v>
          </cell>
          <cell r="E48">
            <v>283</v>
          </cell>
          <cell r="F48">
            <v>400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4993.0104904228256</v>
          </cell>
          <cell r="D49">
            <v>3704.5656264871782</v>
          </cell>
          <cell r="E49">
            <v>6573.7000000000016</v>
          </cell>
          <cell r="F49">
            <v>2098.9818867485492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200.3679882023435</v>
          </cell>
          <cell r="G50">
            <v>848.18116529836504</v>
          </cell>
          <cell r="H50">
            <v>1031.282523455209</v>
          </cell>
          <cell r="I50">
            <v>1293.162376730123</v>
          </cell>
          <cell r="J50">
            <v>2999.9999999999991</v>
          </cell>
          <cell r="K50">
            <v>3600</v>
          </cell>
        </row>
        <row r="51">
          <cell r="J51">
            <v>2.702472334419709</v>
          </cell>
          <cell r="K51">
            <v>16.27149561936336</v>
          </cell>
        </row>
        <row r="52">
          <cell r="C52">
            <v>293.64246931424611</v>
          </cell>
          <cell r="F52">
            <v>1419.110065842845</v>
          </cell>
          <cell r="G52">
            <v>1663.542531807873</v>
          </cell>
          <cell r="H52">
            <v>1704.193665932524</v>
          </cell>
          <cell r="I52">
            <v>1746.5529296860871</v>
          </cell>
          <cell r="J52">
            <v>330.51552993999081</v>
          </cell>
          <cell r="K52">
            <v>1365.323436841054</v>
          </cell>
        </row>
        <row r="53">
          <cell r="D53">
            <v>63.903554338660051</v>
          </cell>
          <cell r="J53">
            <v>475.23796827906972</v>
          </cell>
          <cell r="K53">
            <v>170.46900944263149</v>
          </cell>
        </row>
        <row r="54">
          <cell r="I54">
            <v>17.59753570164899</v>
          </cell>
          <cell r="J54">
            <v>49.940207591570797</v>
          </cell>
          <cell r="K54">
            <v>922.50469411865083</v>
          </cell>
        </row>
        <row r="55">
          <cell r="I55">
            <v>78.275377383291143</v>
          </cell>
          <cell r="J55">
            <v>222.13840972425481</v>
          </cell>
          <cell r="K55">
            <v>4103.3815355878778</v>
          </cell>
        </row>
        <row r="56">
          <cell r="J56">
            <v>507.96175799993563</v>
          </cell>
          <cell r="K56">
            <v>44086.197819739296</v>
          </cell>
        </row>
        <row r="57">
          <cell r="K57">
            <v>338251.72117683868</v>
          </cell>
        </row>
        <row r="58">
          <cell r="G58">
            <v>1811.8349258980691</v>
          </cell>
          <cell r="H58">
            <v>1463.9378507833619</v>
          </cell>
        </row>
        <row r="59">
          <cell r="C59">
            <v>234679.95320503571</v>
          </cell>
          <cell r="D59">
            <v>128632.2013929559</v>
          </cell>
          <cell r="E59">
            <v>177640.90697796541</v>
          </cell>
          <cell r="F59">
            <v>519794.91021591809</v>
          </cell>
          <cell r="G59">
            <v>621103.57849869842</v>
          </cell>
          <cell r="H59">
            <v>610888.78132603737</v>
          </cell>
          <cell r="I59">
            <v>545661.79395427462</v>
          </cell>
          <cell r="J59">
            <v>144503.167297048</v>
          </cell>
          <cell r="K59">
            <v>586197.69204985397</v>
          </cell>
        </row>
        <row r="60">
          <cell r="C60">
            <v>3833.398435086724</v>
          </cell>
          <cell r="D60">
            <v>3260.1214637726021</v>
          </cell>
          <cell r="E60">
            <v>4672.7909633139279</v>
          </cell>
          <cell r="F60">
            <v>2368.209967234111</v>
          </cell>
          <cell r="G60">
            <v>3045.0712004279362</v>
          </cell>
          <cell r="H60">
            <v>2460.5114234814232</v>
          </cell>
          <cell r="I60">
            <v>360.41800541496218</v>
          </cell>
          <cell r="J60">
            <v>26.340910290803421</v>
          </cell>
          <cell r="K60">
            <v>6.5662376694413016</v>
          </cell>
        </row>
        <row r="61">
          <cell r="C61">
            <v>686.94499956754089</v>
          </cell>
          <cell r="D61">
            <v>584.21376630805014</v>
          </cell>
          <cell r="E61">
            <v>837.3641406258555</v>
          </cell>
          <cell r="F61">
            <v>424.38322612835259</v>
          </cell>
          <cell r="G61">
            <v>545.67675911668618</v>
          </cell>
          <cell r="H61">
            <v>440.92364708787068</v>
          </cell>
          <cell r="I61">
            <v>64.586906570361222</v>
          </cell>
          <cell r="J61">
            <v>4.7202911241119718</v>
          </cell>
          <cell r="K61">
            <v>1.176669790363881</v>
          </cell>
        </row>
        <row r="62">
          <cell r="E62">
            <v>270.00049999999987</v>
          </cell>
          <cell r="F62">
            <v>369.49989999999991</v>
          </cell>
          <cell r="G62">
            <v>468.99929999999989</v>
          </cell>
          <cell r="H62">
            <v>555.41639999999995</v>
          </cell>
          <cell r="I62">
            <v>3.85E-2</v>
          </cell>
          <cell r="J62">
            <v>3.85E-2</v>
          </cell>
          <cell r="K62">
            <v>3.85E-2</v>
          </cell>
        </row>
        <row r="63">
          <cell r="C63">
            <v>283.00000000000011</v>
          </cell>
          <cell r="D63">
            <v>283</v>
          </cell>
          <cell r="E63">
            <v>283</v>
          </cell>
          <cell r="F63">
            <v>400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134.81128324141631</v>
          </cell>
          <cell r="D64">
            <v>100.0232719151538</v>
          </cell>
          <cell r="E64">
            <v>177.48990000000001</v>
          </cell>
          <cell r="F64">
            <v>56.672510942210813</v>
          </cell>
          <cell r="G64">
            <v>2.7E-2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2048.0826707659899</v>
          </cell>
          <cell r="D65">
            <v>1561.6268822566269</v>
          </cell>
          <cell r="E65">
            <v>2385.298067600299</v>
          </cell>
          <cell r="F65">
            <v>622.18433586692254</v>
          </cell>
          <cell r="G65">
            <v>3548.2837170414418</v>
          </cell>
          <cell r="H65">
            <v>3089.9664415518519</v>
          </cell>
          <cell r="I65">
            <v>1411.1412320386651</v>
          </cell>
        </row>
        <row r="66">
          <cell r="C66">
            <v>53.303652</v>
          </cell>
          <cell r="D66">
            <v>75.668320000000008</v>
          </cell>
          <cell r="E66">
            <v>185.553269842285</v>
          </cell>
          <cell r="F66">
            <v>163.07177110022161</v>
          </cell>
          <cell r="G66">
            <v>891.33105204177468</v>
          </cell>
          <cell r="H66">
            <v>755.48489521648071</v>
          </cell>
          <cell r="I66">
            <v>578.40824066016478</v>
          </cell>
          <cell r="J66">
            <v>68.544642239427418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0.13875706032556351</v>
          </cell>
          <cell r="G2">
            <v>6.9378530163021424E-2</v>
          </cell>
        </row>
        <row r="3">
          <cell r="A3" t="str">
            <v>EUR</v>
          </cell>
          <cell r="B3" t="str">
            <v>TRA_FT_NGA</v>
          </cell>
          <cell r="C3">
            <v>77.693563602346359</v>
          </cell>
          <cell r="D3">
            <v>95.961339865802046</v>
          </cell>
          <cell r="E3">
            <v>157.9836779882429</v>
          </cell>
          <cell r="F3">
            <v>157.9836779882429</v>
          </cell>
          <cell r="G3">
            <v>703.47155577036085</v>
          </cell>
          <cell r="H3">
            <v>1610.4173606624699</v>
          </cell>
          <cell r="I3">
            <v>2710.2699575957099</v>
          </cell>
          <cell r="J3">
            <v>2698.1734298593501</v>
          </cell>
        </row>
        <row r="4">
          <cell r="A4" t="str">
            <v>EUR</v>
          </cell>
          <cell r="B4" t="str">
            <v>TRA_FT_LPG</v>
          </cell>
          <cell r="C4">
            <v>231.50899999999999</v>
          </cell>
          <cell r="D4">
            <v>188.43719732563719</v>
          </cell>
          <cell r="E4">
            <v>81.79912695211803</v>
          </cell>
          <cell r="F4">
            <v>137.57808697257531</v>
          </cell>
          <cell r="G4">
            <v>86.661547106397308</v>
          </cell>
          <cell r="H4">
            <v>86.198043456762264</v>
          </cell>
          <cell r="I4">
            <v>86.198043456762264</v>
          </cell>
        </row>
        <row r="5">
          <cell r="A5" t="str">
            <v>EUR</v>
          </cell>
          <cell r="B5" t="str">
            <v>TRA_FT_GSL</v>
          </cell>
          <cell r="C5">
            <v>3832.791547587105</v>
          </cell>
          <cell r="D5">
            <v>3259.6053350692841</v>
          </cell>
          <cell r="E5">
            <v>2276.54413101513</v>
          </cell>
          <cell r="F5">
            <v>2367.8350422035078</v>
          </cell>
          <cell r="G5">
            <v>1475.0504393806841</v>
          </cell>
          <cell r="H5">
            <v>1191.8862376017389</v>
          </cell>
          <cell r="I5">
            <v>174.58860639230269</v>
          </cell>
          <cell r="J5">
            <v>12.75969221759952</v>
          </cell>
          <cell r="K5">
            <v>3.1807242333204702</v>
          </cell>
        </row>
        <row r="6">
          <cell r="A6" t="str">
            <v>EUR</v>
          </cell>
          <cell r="B6" t="str">
            <v>TRA_FT_DST</v>
          </cell>
          <cell r="C6">
            <v>8314.4192467202101</v>
          </cell>
          <cell r="D6">
            <v>8794.2297871563169</v>
          </cell>
          <cell r="E6">
            <v>9071.3882312283895</v>
          </cell>
          <cell r="F6">
            <v>9627.8729184219883</v>
          </cell>
          <cell r="G6">
            <v>8686.8942233054076</v>
          </cell>
          <cell r="H6">
            <v>6275.0889368365724</v>
          </cell>
          <cell r="I6">
            <v>4291.3696583216779</v>
          </cell>
          <cell r="J6">
            <v>1986.0013732809159</v>
          </cell>
          <cell r="K6">
            <v>1939.132280905101</v>
          </cell>
        </row>
        <row r="7">
          <cell r="A7" t="str">
            <v>EUR</v>
          </cell>
          <cell r="B7" t="str">
            <v>TRA_FT_DST_INT</v>
          </cell>
          <cell r="C7">
            <v>210.02242331950089</v>
          </cell>
          <cell r="D7">
            <v>166.78252875418281</v>
          </cell>
          <cell r="E7">
            <v>90.712820512820514</v>
          </cell>
          <cell r="F7">
            <v>171.60595929465791</v>
          </cell>
          <cell r="G7">
            <v>202.34928870722919</v>
          </cell>
          <cell r="H7">
            <v>225.77085714108699</v>
          </cell>
          <cell r="I7">
            <v>61.27174693181518</v>
          </cell>
          <cell r="K7">
            <v>318.30700000000002</v>
          </cell>
        </row>
        <row r="8">
          <cell r="A8" t="str">
            <v>EUR</v>
          </cell>
          <cell r="B8" t="str">
            <v>TRA_FT_JTK</v>
          </cell>
          <cell r="C8">
            <v>320.77776</v>
          </cell>
          <cell r="D8">
            <v>347.74287080216368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416.23713460601658</v>
          </cell>
          <cell r="J8">
            <v>431.83380268843842</v>
          </cell>
          <cell r="K8">
            <v>444.8604762525726</v>
          </cell>
        </row>
        <row r="9">
          <cell r="A9" t="str">
            <v>EUR</v>
          </cell>
          <cell r="B9" t="str">
            <v>TRA_FT_HFO</v>
          </cell>
          <cell r="C9">
            <v>71.479295346386891</v>
          </cell>
          <cell r="D9">
            <v>153.76985796397261</v>
          </cell>
          <cell r="E9">
            <v>153.76985796397261</v>
          </cell>
          <cell r="F9">
            <v>153.76985796397261</v>
          </cell>
          <cell r="G9">
            <v>6.9425082413663173</v>
          </cell>
          <cell r="H9">
            <v>1.8843892880470281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1752.6360368397141</v>
          </cell>
          <cell r="D10">
            <v>1857.8</v>
          </cell>
          <cell r="E10">
            <v>1772.368108473768</v>
          </cell>
          <cell r="F10">
            <v>1857.8</v>
          </cell>
          <cell r="G10">
            <v>1857.8</v>
          </cell>
          <cell r="H10">
            <v>1857.8</v>
          </cell>
          <cell r="I10">
            <v>1857.8</v>
          </cell>
          <cell r="J10">
            <v>1646.770371340509</v>
          </cell>
          <cell r="K10">
            <v>715.70961416799196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225.51300000000001</v>
          </cell>
          <cell r="F11">
            <v>263.2228582661325</v>
          </cell>
          <cell r="G11">
            <v>704.84644213539946</v>
          </cell>
          <cell r="H11">
            <v>1310.698275604318</v>
          </cell>
          <cell r="I11">
            <v>1857.6373847700929</v>
          </cell>
          <cell r="J11">
            <v>2439.5585646427012</v>
          </cell>
          <cell r="K11">
            <v>2883.555982152332</v>
          </cell>
        </row>
        <row r="12">
          <cell r="A12" t="str">
            <v>EUR</v>
          </cell>
          <cell r="B12" t="str">
            <v>TRA_FT_LNG</v>
          </cell>
          <cell r="C12">
            <v>8.1645983017635579E-2</v>
          </cell>
          <cell r="D12">
            <v>8.1645983017635579E-2</v>
          </cell>
          <cell r="E12">
            <v>9.7322011757021543E-2</v>
          </cell>
          <cell r="F12">
            <v>9.7322011757021543E-2</v>
          </cell>
          <cell r="G12">
            <v>0.60548661005878512</v>
          </cell>
          <cell r="H12">
            <v>3.7687785760940571</v>
          </cell>
          <cell r="I12">
            <v>51.86152841280208</v>
          </cell>
          <cell r="J12">
            <v>51.86152841280208</v>
          </cell>
        </row>
        <row r="13">
          <cell r="A13" t="str">
            <v>EUR</v>
          </cell>
          <cell r="B13" t="str">
            <v>TRA_FT_LNG_INT</v>
          </cell>
          <cell r="I13">
            <v>203.22743318204741</v>
          </cell>
          <cell r="J13">
            <v>475.54210791729702</v>
          </cell>
          <cell r="K13">
            <v>746.343923348462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G16">
            <v>0.30361040491432401</v>
          </cell>
          <cell r="H16">
            <v>0.30361040491432401</v>
          </cell>
          <cell r="I16">
            <v>0.30361040491432401</v>
          </cell>
          <cell r="J16">
            <v>16.894978449251091</v>
          </cell>
          <cell r="K16">
            <v>1.2036048848632619</v>
          </cell>
        </row>
        <row r="17">
          <cell r="A17" t="str">
            <v>EUR</v>
          </cell>
          <cell r="B17" t="str">
            <v>TRA_FT_AMM_ELCSYS_DT</v>
          </cell>
          <cell r="E17">
            <v>7.8380143696930079E-3</v>
          </cell>
          <cell r="G17">
            <v>7.8380143696930079E-3</v>
          </cell>
          <cell r="H17">
            <v>1.6348231341301649</v>
          </cell>
          <cell r="I17">
            <v>11.136478323568991</v>
          </cell>
          <cell r="J17">
            <v>11.128640309199289</v>
          </cell>
          <cell r="K17">
            <v>11.128640309199289</v>
          </cell>
        </row>
        <row r="18">
          <cell r="A18" t="str">
            <v>EUR</v>
          </cell>
          <cell r="B18" t="str">
            <v>TRA_FT_AMM_INT_ELCSYS_CU</v>
          </cell>
          <cell r="J18">
            <v>19.187675070028011</v>
          </cell>
          <cell r="K18">
            <v>19.187675070028011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I19">
            <v>7.1860816944024228E-2</v>
          </cell>
          <cell r="K19">
            <v>93.69747899159664</v>
          </cell>
        </row>
        <row r="20">
          <cell r="A20" t="str">
            <v>EUR</v>
          </cell>
          <cell r="B20" t="str">
            <v>TRA_AVI_DOM_JTK_EXS</v>
          </cell>
          <cell r="C20">
            <v>0.79813386470861236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0.85562613529138798</v>
          </cell>
          <cell r="D21">
            <v>1.215640404669261</v>
          </cell>
          <cell r="E21">
            <v>0.60779023605707161</v>
          </cell>
          <cell r="F21">
            <v>1.636234676400518</v>
          </cell>
          <cell r="G21">
            <v>1.9123451190443419</v>
          </cell>
          <cell r="H21">
            <v>2.1756820347905572</v>
          </cell>
          <cell r="I21">
            <v>2.2701573321412138</v>
          </cell>
          <cell r="J21">
            <v>2.3552215598627431</v>
          </cell>
          <cell r="K21">
            <v>2.4262690374815299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0.10500420284099241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6.992E-3</v>
          </cell>
          <cell r="D26">
            <v>5.5935999999999998E-3</v>
          </cell>
          <cell r="E26">
            <v>4.1951999999999996E-3</v>
          </cell>
          <cell r="F26">
            <v>5.5935999999999998E-3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3.2377006757900672E-3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1.1162965499999999</v>
          </cell>
          <cell r="F29">
            <v>0.74419770000000007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0.35324539866405752</v>
          </cell>
          <cell r="D31">
            <v>0.28214247599999998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153.85273000000009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3.1958000000000002</v>
          </cell>
          <cell r="D37">
            <v>1.5979000000000001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15.153666187009749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0.36399999999999999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153.39646243922101</v>
          </cell>
          <cell r="D42">
            <v>85.549875000000014</v>
          </cell>
        </row>
        <row r="43">
          <cell r="A43" t="str">
            <v>EUR</v>
          </cell>
          <cell r="B43" t="str">
            <v>TRA_ROA_HTR_GSL_EXS</v>
          </cell>
          <cell r="C43">
            <v>0.112</v>
          </cell>
          <cell r="D43">
            <v>5.6049999999999989E-2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131.61869999999999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186.4637630889861</v>
          </cell>
          <cell r="D54">
            <v>523.79314978497848</v>
          </cell>
          <cell r="E54">
            <v>611.28766937459761</v>
          </cell>
          <cell r="F54">
            <v>629.49899694382225</v>
          </cell>
          <cell r="G54">
            <v>292.16961024782978</v>
          </cell>
          <cell r="H54">
            <v>204.67509065821071</v>
          </cell>
        </row>
        <row r="55">
          <cell r="A55" t="str">
            <v>EUR</v>
          </cell>
          <cell r="B55" t="str">
            <v>TRA_ROA_CAR_DST_NEW</v>
          </cell>
          <cell r="C55">
            <v>40.431436911013947</v>
          </cell>
          <cell r="D55">
            <v>278.99047983723409</v>
          </cell>
          <cell r="E55">
            <v>706.99913450450686</v>
          </cell>
          <cell r="F55">
            <v>706.99913450450686</v>
          </cell>
          <cell r="G55">
            <v>468.44009157828663</v>
          </cell>
        </row>
        <row r="56">
          <cell r="A56" t="str">
            <v>EUR</v>
          </cell>
          <cell r="B56" t="str">
            <v>TRA_ROA_CAR_LPG_NEW</v>
          </cell>
          <cell r="C56">
            <v>20.364000000000001</v>
          </cell>
          <cell r="D56">
            <v>28.816400107579192</v>
          </cell>
          <cell r="E56">
            <v>15.58750010757919</v>
          </cell>
          <cell r="F56">
            <v>8.4524001075791837</v>
          </cell>
        </row>
        <row r="57">
          <cell r="A57" t="str">
            <v>EUR</v>
          </cell>
          <cell r="B57" t="str">
            <v>TRA_ROA_CAR_NGA_NEW</v>
          </cell>
          <cell r="D57">
            <v>6.5953498924208187</v>
          </cell>
          <cell r="E57">
            <v>33.547599892420813</v>
          </cell>
          <cell r="F57">
            <v>33.547599892420813</v>
          </cell>
          <cell r="G57">
            <v>26.952249999999999</v>
          </cell>
        </row>
        <row r="58">
          <cell r="A58" t="str">
            <v>EUR</v>
          </cell>
          <cell r="B58" t="str">
            <v>TRA_ROA_CAR_ELC_NEW</v>
          </cell>
          <cell r="D58">
            <v>4.9886587777869149</v>
          </cell>
          <cell r="E58">
            <v>20.220837462834481</v>
          </cell>
          <cell r="F58">
            <v>15.23217868504757</v>
          </cell>
          <cell r="G58">
            <v>394.10572996550349</v>
          </cell>
          <cell r="H58">
            <v>1022.8798066764029</v>
          </cell>
          <cell r="I58">
            <v>1338.241485775924</v>
          </cell>
          <cell r="J58">
            <v>1610.379153423735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E59">
            <v>8.1100000000000012</v>
          </cell>
          <cell r="F59">
            <v>50.400000000000013</v>
          </cell>
          <cell r="G59">
            <v>50.400000000000013</v>
          </cell>
          <cell r="H59">
            <v>42.290000000000013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8.1099999999999977</v>
          </cell>
          <cell r="F60">
            <v>50.400000000000027</v>
          </cell>
          <cell r="G60">
            <v>297.00000000000011</v>
          </cell>
          <cell r="H60">
            <v>290.19000000000011</v>
          </cell>
          <cell r="I60">
            <v>247.9</v>
          </cell>
          <cell r="K60">
            <v>2.2478675469692542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24.43250461299024</v>
          </cell>
          <cell r="E62">
            <v>40.174727038121219</v>
          </cell>
          <cell r="F62">
            <v>43.416472431863021</v>
          </cell>
          <cell r="G62">
            <v>42.468239394041682</v>
          </cell>
          <cell r="H62">
            <v>30.54329817789279</v>
          </cell>
          <cell r="I62">
            <v>8.7621187120022039</v>
          </cell>
        </row>
        <row r="63">
          <cell r="A63" t="str">
            <v>EUR</v>
          </cell>
          <cell r="B63" t="str">
            <v>TRA_ROA_BUS_LPG_NEW</v>
          </cell>
          <cell r="C63">
            <v>0.42364655034008442</v>
          </cell>
          <cell r="D63">
            <v>0.42364655034008442</v>
          </cell>
          <cell r="E63">
            <v>0.42364655034008442</v>
          </cell>
          <cell r="F63">
            <v>0.42364655034008442</v>
          </cell>
        </row>
        <row r="64">
          <cell r="A64" t="str">
            <v>EUR</v>
          </cell>
          <cell r="B64" t="str">
            <v>TRA_ROA_BUS_NGA_NEW</v>
          </cell>
          <cell r="C64">
            <v>0.82468754502242381</v>
          </cell>
          <cell r="D64">
            <v>1.0554875450224239</v>
          </cell>
          <cell r="E64">
            <v>1.0554875450224239</v>
          </cell>
          <cell r="F64">
            <v>0.51235344965991581</v>
          </cell>
          <cell r="G64">
            <v>0.23079999999999989</v>
          </cell>
        </row>
        <row r="65">
          <cell r="A65" t="str">
            <v>EUR</v>
          </cell>
          <cell r="B65" t="str">
            <v>TRA_ROA_BUS_LNG_NEW</v>
          </cell>
          <cell r="C65">
            <v>3.6659046374918369E-3</v>
          </cell>
          <cell r="D65">
            <v>3.6659046374918382E-3</v>
          </cell>
          <cell r="E65">
            <v>3.6659046374918382E-3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4.0000000000000008E-2</v>
          </cell>
          <cell r="G66">
            <v>1.55</v>
          </cell>
          <cell r="H66">
            <v>9.1100000000000012</v>
          </cell>
          <cell r="I66">
            <v>21.3</v>
          </cell>
          <cell r="J66">
            <v>33.299999999999983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0.03</v>
          </cell>
          <cell r="F67">
            <v>3.0000000000000009E-2</v>
          </cell>
          <cell r="G67">
            <v>1.1599999999999999</v>
          </cell>
          <cell r="H67">
            <v>6.84</v>
          </cell>
          <cell r="I67">
            <v>16</v>
          </cell>
          <cell r="J67">
            <v>6.3872391809256088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33.628011060779038</v>
          </cell>
          <cell r="D69">
            <v>111.65486380367319</v>
          </cell>
          <cell r="E69">
            <v>200.54851991706781</v>
          </cell>
          <cell r="F69">
            <v>214.61757238865701</v>
          </cell>
          <cell r="G69">
            <v>200.3129167693962</v>
          </cell>
          <cell r="H69">
            <v>170.76891964630889</v>
          </cell>
          <cell r="I69">
            <v>131.21518643779089</v>
          </cell>
          <cell r="J69">
            <v>75.237456447975845</v>
          </cell>
          <cell r="K69">
            <v>67.88656203308075</v>
          </cell>
        </row>
        <row r="70">
          <cell r="A70" t="str">
            <v>EUR</v>
          </cell>
          <cell r="B70" t="str">
            <v>TRA_ROA_HTR_LPG_NEW</v>
          </cell>
          <cell r="F70">
            <v>2.114229626528362</v>
          </cell>
          <cell r="G70">
            <v>2.114229626528362</v>
          </cell>
          <cell r="H70">
            <v>2.114229626528362</v>
          </cell>
          <cell r="I70">
            <v>2.114229626528362</v>
          </cell>
        </row>
        <row r="71">
          <cell r="A71" t="str">
            <v>EUR</v>
          </cell>
          <cell r="B71" t="str">
            <v>TRA_ROA_HTR_NGA_NEW</v>
          </cell>
          <cell r="C71">
            <v>1.6138125000000001</v>
          </cell>
          <cell r="D71">
            <v>1.7011080000000001</v>
          </cell>
          <cell r="E71">
            <v>1.7294084999999999</v>
          </cell>
          <cell r="F71">
            <v>2.175770373471638</v>
          </cell>
          <cell r="G71">
            <v>23.18577037347163</v>
          </cell>
          <cell r="H71">
            <v>57.085770373471647</v>
          </cell>
          <cell r="I71">
            <v>90.88577037347163</v>
          </cell>
          <cell r="J71">
            <v>90.439408499999999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G73">
            <v>0.111</v>
          </cell>
          <cell r="H73">
            <v>0.68999999999999984</v>
          </cell>
          <cell r="I73">
            <v>4.29</v>
          </cell>
          <cell r="J73">
            <v>25.3</v>
          </cell>
          <cell r="K73">
            <v>59.200000000000017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F75">
            <v>1.7899999999999999E-2</v>
          </cell>
          <cell r="G75">
            <v>0.111</v>
          </cell>
          <cell r="H75">
            <v>0.69</v>
          </cell>
          <cell r="I75">
            <v>4.2900000000000009</v>
          </cell>
          <cell r="J75">
            <v>25.3</v>
          </cell>
          <cell r="K75">
            <v>59.20000000000001</v>
          </cell>
        </row>
        <row r="76">
          <cell r="A76" t="str">
            <v>EUR</v>
          </cell>
          <cell r="B76" t="str">
            <v>TRA_ROA_LCV_GSL_NEW</v>
          </cell>
          <cell r="E76">
            <v>91.281259059732349</v>
          </cell>
          <cell r="F76">
            <v>91.281259059732349</v>
          </cell>
          <cell r="G76">
            <v>91.281259059732349</v>
          </cell>
          <cell r="H76">
            <v>91.281259059732349</v>
          </cell>
        </row>
        <row r="77">
          <cell r="A77" t="str">
            <v>EUR</v>
          </cell>
          <cell r="B77" t="str">
            <v>TRA_ROA_LCV_DST_NEW</v>
          </cell>
          <cell r="C77">
            <v>17.865768000000038</v>
          </cell>
          <cell r="D77">
            <v>97.233413583937789</v>
          </cell>
          <cell r="E77">
            <v>79.367645583937744</v>
          </cell>
          <cell r="F77">
            <v>96.197485962165146</v>
          </cell>
          <cell r="G77">
            <v>91.60676616777468</v>
          </cell>
          <cell r="H77">
            <v>44.098688764328529</v>
          </cell>
          <cell r="I77">
            <v>44.098688764328529</v>
          </cell>
        </row>
        <row r="78">
          <cell r="A78" t="str">
            <v>EUR</v>
          </cell>
          <cell r="B78" t="str">
            <v>TRA_ROA_LCV_LPG_NEW</v>
          </cell>
          <cell r="C78">
            <v>2.4277500000000001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0.25099999999999989</v>
          </cell>
          <cell r="F80">
            <v>0.25099999999999989</v>
          </cell>
          <cell r="G80">
            <v>9.6900000000000013</v>
          </cell>
          <cell r="H80">
            <v>57.1</v>
          </cell>
          <cell r="I80">
            <v>132</v>
          </cell>
          <cell r="J80">
            <v>196</v>
          </cell>
          <cell r="K80">
            <v>210.51168217515681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6.5000000000000018</v>
          </cell>
          <cell r="I82">
            <v>27.20857580644844</v>
          </cell>
          <cell r="J82">
            <v>11.15900615344504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20.218899999999991</v>
          </cell>
          <cell r="D84">
            <v>96.032270250739344</v>
          </cell>
          <cell r="E84">
            <v>165.46988300491839</v>
          </cell>
          <cell r="F84">
            <v>177.08193133008371</v>
          </cell>
          <cell r="G84">
            <v>182.52075870867569</v>
          </cell>
          <cell r="H84">
            <v>172.48079640603891</v>
          </cell>
          <cell r="I84">
            <v>101.0415821295166</v>
          </cell>
        </row>
        <row r="85">
          <cell r="A85" t="str">
            <v>EUR</v>
          </cell>
          <cell r="B85" t="str">
            <v>TRA_ROA_MTR_LPG_NEW</v>
          </cell>
          <cell r="C85">
            <v>1.39591</v>
          </cell>
          <cell r="D85">
            <v>1.39591</v>
          </cell>
          <cell r="E85">
            <v>1.39591</v>
          </cell>
          <cell r="F85">
            <v>3.4428200000000002</v>
          </cell>
          <cell r="G85">
            <v>2.0469100000000009</v>
          </cell>
          <cell r="H85">
            <v>2.0469100000000009</v>
          </cell>
          <cell r="I85">
            <v>2.0469100000000009</v>
          </cell>
        </row>
        <row r="86">
          <cell r="A86" t="str">
            <v>EUR</v>
          </cell>
          <cell r="B86" t="str">
            <v>TRA_ROA_MTR_NGA_NEW</v>
          </cell>
          <cell r="D86">
            <v>7.9284999999999828E-2</v>
          </cell>
          <cell r="E86">
            <v>0.1071799999999998</v>
          </cell>
          <cell r="F86">
            <v>0.1071799999999998</v>
          </cell>
          <cell r="G86">
            <v>0.1071799999999998</v>
          </cell>
          <cell r="H86">
            <v>5.3490621092619079</v>
          </cell>
          <cell r="I86">
            <v>20.867136195576371</v>
          </cell>
          <cell r="J86">
            <v>20.867136195576371</v>
          </cell>
        </row>
        <row r="87">
          <cell r="A87" t="str">
            <v>EUR</v>
          </cell>
          <cell r="B87" t="str">
            <v>TRA_ROA_MTR_LNG_NEW</v>
          </cell>
          <cell r="I87">
            <v>2.5027824951012398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E89">
            <v>2.5999999999999988E-2</v>
          </cell>
          <cell r="F89">
            <v>2.5999999999999988E-2</v>
          </cell>
          <cell r="G89">
            <v>1.01</v>
          </cell>
          <cell r="H89">
            <v>6.2599999999999989</v>
          </cell>
          <cell r="I89">
            <v>36.9</v>
          </cell>
          <cell r="J89">
            <v>86.199999999999989</v>
          </cell>
          <cell r="K89">
            <v>50.283999999999999</v>
          </cell>
        </row>
        <row r="90">
          <cell r="A90" t="str">
            <v>EUR</v>
          </cell>
          <cell r="B90" t="str">
            <v>TRA_ROA_MTR_FCE_NEW</v>
          </cell>
          <cell r="G90">
            <v>0.121</v>
          </cell>
          <cell r="H90">
            <v>0.75499999999999989</v>
          </cell>
          <cell r="I90">
            <v>4.7</v>
          </cell>
          <cell r="J90">
            <v>27.70000000000001</v>
          </cell>
          <cell r="K90">
            <v>50.411326449332741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13.008024600000001</v>
          </cell>
          <cell r="E91">
            <v>23.03276863737878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  <cell r="E95">
            <v>5.0417672363636363</v>
          </cell>
          <cell r="F95">
            <v>10.160569448761541</v>
          </cell>
          <cell r="G95">
            <v>5.1188022123979096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4.4070672000000002</v>
          </cell>
          <cell r="G96">
            <v>5.3154218785394622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8.5970299324210936E-2</v>
          </cell>
          <cell r="D100">
            <v>0.96730770845936864</v>
          </cell>
          <cell r="E100">
            <v>2.7971654308427181</v>
          </cell>
          <cell r="F100">
            <v>3.5731239559601149</v>
          </cell>
          <cell r="G100">
            <v>4.0641918842525628</v>
          </cell>
          <cell r="H100">
            <v>4.5609144184206896</v>
          </cell>
          <cell r="I100">
            <v>4.6666539280100956</v>
          </cell>
          <cell r="J100">
            <v>4.7828123187954299</v>
          </cell>
          <cell r="K100">
            <v>4.9070513362057309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0.36420339133594248</v>
          </cell>
          <cell r="D103">
            <v>0.48076430366692607</v>
          </cell>
          <cell r="E103">
            <v>0.49905334202801582</v>
          </cell>
          <cell r="F103">
            <v>0.66099832784534063</v>
          </cell>
          <cell r="G103">
            <v>0.75996843971974015</v>
          </cell>
          <cell r="H103">
            <v>0.85558484726806616</v>
          </cell>
          <cell r="I103">
            <v>0.87419168015905313</v>
          </cell>
          <cell r="J103">
            <v>0.89075360898535394</v>
          </cell>
          <cell r="K103">
            <v>0.90516962845537541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F105">
            <v>4.8706318249139603E-2</v>
          </cell>
          <cell r="G105">
            <v>0.30422940785207248</v>
          </cell>
          <cell r="H105">
            <v>0.33247208414087748</v>
          </cell>
          <cell r="I105">
            <v>0.28087731810846961</v>
          </cell>
          <cell r="J105">
            <v>0.18608047053068569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7.7800000000000074E-3</v>
          </cell>
          <cell r="D106">
            <v>0.15409781160258729</v>
          </cell>
          <cell r="E106">
            <v>0.2049132121902465</v>
          </cell>
          <cell r="F106">
            <v>0.21509069230777841</v>
          </cell>
        </row>
        <row r="107">
          <cell r="A107" t="str">
            <v>EUR</v>
          </cell>
          <cell r="B107" t="str">
            <v>TRA_NAV_DOM_LNG_NEW</v>
          </cell>
          <cell r="E107">
            <v>2.4000000000000011E-5</v>
          </cell>
          <cell r="F107">
            <v>1.4899999999999999E-4</v>
          </cell>
          <cell r="G107">
            <v>9.2699999999999976E-4</v>
          </cell>
          <cell r="H107">
            <v>5.77E-3</v>
          </cell>
          <cell r="I107">
            <v>3.3999999999999989E-2</v>
          </cell>
          <cell r="J107">
            <v>7.9400000000000012E-2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9.2700000000000009E-4</v>
          </cell>
          <cell r="H108">
            <v>5.7700000000000034E-3</v>
          </cell>
          <cell r="I108">
            <v>3.4000000000000023E-2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C112">
            <v>1.166685936476986E-2</v>
          </cell>
          <cell r="D112">
            <v>9.0885057083647108E-3</v>
          </cell>
          <cell r="F112">
            <v>2.203722685633578E-2</v>
          </cell>
          <cell r="G112">
            <v>3.412974651474613E-2</v>
          </cell>
          <cell r="H112">
            <v>4.477036097107754E-2</v>
          </cell>
          <cell r="I112">
            <v>1.215018741657895E-2</v>
          </cell>
          <cell r="K112">
            <v>6.312027810000001E-2</v>
          </cell>
        </row>
        <row r="113">
          <cell r="A113" t="str">
            <v>EUR</v>
          </cell>
          <cell r="B113" t="str">
            <v>TRA_NAV_INT_HFO_NEW</v>
          </cell>
          <cell r="C113">
            <v>0.1735787406352301</v>
          </cell>
          <cell r="D113">
            <v>0.22922655162393171</v>
          </cell>
          <cell r="E113">
            <v>0.24706495462829689</v>
          </cell>
          <cell r="F113">
            <v>0.2988141458119658</v>
          </cell>
          <cell r="G113">
            <v>0.33360794290598311</v>
          </cell>
          <cell r="H113">
            <v>0.36840174000000009</v>
          </cell>
          <cell r="I113">
            <v>0.36840174000000009</v>
          </cell>
          <cell r="J113">
            <v>0.32655456463682297</v>
          </cell>
          <cell r="K113">
            <v>0.14192521648951281</v>
          </cell>
        </row>
        <row r="114">
          <cell r="A114" t="str">
            <v>EUR</v>
          </cell>
          <cell r="B114" t="str">
            <v>TRA_NAV_INT_LNG_NEW</v>
          </cell>
          <cell r="I114">
            <v>4.0300000000000009E-2</v>
          </cell>
          <cell r="J114">
            <v>9.4299999999999995E-2</v>
          </cell>
          <cell r="K114">
            <v>0.14799999999999999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K117">
            <v>4.0300000000000009E-2</v>
          </cell>
        </row>
        <row r="118">
          <cell r="A118" t="str">
            <v>EUR</v>
          </cell>
          <cell r="B118" t="str">
            <v>TRA_NAV_INT_AMM_FCE_NEW</v>
          </cell>
          <cell r="I118">
            <v>2.565431164901664E-5</v>
          </cell>
          <cell r="J118">
            <v>6.8500000000000011E-3</v>
          </cell>
          <cell r="K118">
            <v>4.0300000000000009E-2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3.0000000087966319E-3</v>
          </cell>
          <cell r="F14">
            <v>194.50560000000581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328.78399863367218</v>
          </cell>
          <cell r="J17">
            <v>96.452271993359176</v>
          </cell>
          <cell r="K17">
            <v>16.678970625544459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1202.256000000001</v>
          </cell>
          <cell r="G19">
            <v>3557.1449999999991</v>
          </cell>
          <cell r="H19">
            <v>2357.0579999999991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1985.94267665762</v>
          </cell>
          <cell r="J20">
            <v>550.34532334238065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87.822817908472175</v>
          </cell>
          <cell r="J21">
            <v>15.75002491545888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1540.1754339941581</v>
          </cell>
          <cell r="H27">
            <v>961.7195325269364</v>
          </cell>
          <cell r="I27">
            <v>254.57423344729031</v>
          </cell>
          <cell r="J27">
            <v>94.972222686744843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2123.37</v>
          </cell>
          <cell r="E31">
            <v>2231.0100000000002</v>
          </cell>
          <cell r="F31">
            <v>2273.754959451373</v>
          </cell>
          <cell r="G31">
            <v>2365.270617843978</v>
          </cell>
          <cell r="H31">
            <v>1755.716164853181</v>
          </cell>
          <cell r="I31">
            <v>1513.651419018114</v>
          </cell>
          <cell r="J31">
            <v>1359.2620610516749</v>
          </cell>
          <cell r="K31">
            <v>2044.2002487809491</v>
          </cell>
        </row>
        <row r="32">
          <cell r="A32" t="str">
            <v>EUR</v>
          </cell>
          <cell r="B32" t="str">
            <v>UPS_GEO_POT</v>
          </cell>
          <cell r="C32">
            <v>229.43750670849201</v>
          </cell>
          <cell r="D32">
            <v>250.18053658648</v>
          </cell>
          <cell r="E32">
            <v>245.9098810187636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164.2299999999999</v>
          </cell>
          <cell r="D33">
            <v>361.67999999999989</v>
          </cell>
          <cell r="E33">
            <v>583.67999999999984</v>
          </cell>
          <cell r="F33">
            <v>1424.8054128776889</v>
          </cell>
          <cell r="G33">
            <v>2270.8285880159742</v>
          </cell>
          <cell r="H33">
            <v>3321.9527599100129</v>
          </cell>
          <cell r="I33">
            <v>4432.897237596907</v>
          </cell>
          <cell r="J33">
            <v>5105.6850506177661</v>
          </cell>
          <cell r="K33">
            <v>4845.7179859042662</v>
          </cell>
        </row>
        <row r="34">
          <cell r="A34" t="str">
            <v>EUR</v>
          </cell>
          <cell r="B34" t="str">
            <v>UPS_SOL_TH_POT</v>
          </cell>
          <cell r="C34">
            <v>261.61749329150791</v>
          </cell>
          <cell r="D34">
            <v>611.30146341351985</v>
          </cell>
          <cell r="E34">
            <v>906.45911898123597</v>
          </cell>
          <cell r="F34">
            <v>1252.077371952776</v>
          </cell>
          <cell r="G34">
            <v>1538.9567999999999</v>
          </cell>
          <cell r="H34">
            <v>1681.618960677484</v>
          </cell>
          <cell r="I34">
            <v>1889.0064</v>
          </cell>
          <cell r="J34">
            <v>2064.0312000000008</v>
          </cell>
          <cell r="K34">
            <v>2239.056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20.45999999999999</v>
          </cell>
          <cell r="G35">
            <v>20.45999999999999</v>
          </cell>
          <cell r="H35">
            <v>15.12616433924174</v>
          </cell>
          <cell r="I35">
            <v>7.6012255868428102</v>
          </cell>
          <cell r="J35">
            <v>7.6012255868484768</v>
          </cell>
          <cell r="K35">
            <v>0.29710696320000018</v>
          </cell>
        </row>
        <row r="36">
          <cell r="A36" t="str">
            <v>EUR</v>
          </cell>
          <cell r="B36" t="str">
            <v>UPS_TDL_POT</v>
          </cell>
          <cell r="C36">
            <v>1.4608079812000001</v>
          </cell>
          <cell r="D36">
            <v>1.4832868424000001</v>
          </cell>
          <cell r="E36">
            <v>1.5732868423999999</v>
          </cell>
          <cell r="F36">
            <v>5.7195792000000001</v>
          </cell>
          <cell r="G36">
            <v>0.81993600000000066</v>
          </cell>
          <cell r="H36">
            <v>0.63072000000000061</v>
          </cell>
        </row>
        <row r="37">
          <cell r="A37" t="str">
            <v>EUR</v>
          </cell>
          <cell r="B37" t="str">
            <v>UPS_WAV_POT</v>
          </cell>
          <cell r="C37">
            <v>0.25919201879999998</v>
          </cell>
          <cell r="D37">
            <v>0.27671315760000009</v>
          </cell>
          <cell r="E37">
            <v>0.27671315760000009</v>
          </cell>
        </row>
        <row r="38">
          <cell r="A38" t="str">
            <v>EUR</v>
          </cell>
          <cell r="B38" t="str">
            <v>UPS_WIN_ON_POT</v>
          </cell>
          <cell r="C38">
            <v>550.08000000000015</v>
          </cell>
          <cell r="D38">
            <v>983.02</v>
          </cell>
          <cell r="E38">
            <v>1530.69</v>
          </cell>
          <cell r="F38">
            <v>2483.153339284388</v>
          </cell>
          <cell r="G38">
            <v>2968.6640044686842</v>
          </cell>
          <cell r="H38">
            <v>3070.9494726493749</v>
          </cell>
          <cell r="I38">
            <v>3247.4765278411201</v>
          </cell>
          <cell r="J38">
            <v>3463.61933677248</v>
          </cell>
          <cell r="K38">
            <v>3493.564058468502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259.57000000000011</v>
          </cell>
          <cell r="F39">
            <v>1074.2031820151999</v>
          </cell>
          <cell r="G39">
            <v>2402.9142124766331</v>
          </cell>
          <cell r="H39">
            <v>4626.7857733644469</v>
          </cell>
          <cell r="I39">
            <v>7688.9230076626463</v>
          </cell>
          <cell r="J39">
            <v>10735.290064981289</v>
          </cell>
          <cell r="K39">
            <v>11915.336705171399</v>
          </cell>
        </row>
        <row r="40">
          <cell r="A40" t="str">
            <v>EUR</v>
          </cell>
          <cell r="B40" t="str">
            <v>UPS_BIO_RPS_POT</v>
          </cell>
          <cell r="C40">
            <v>167.8807167585833</v>
          </cell>
          <cell r="F40">
            <v>809.90000000000009</v>
          </cell>
          <cell r="G40">
            <v>949.4</v>
          </cell>
          <cell r="H40">
            <v>972.5999999999998</v>
          </cell>
          <cell r="I40">
            <v>995.79999999999973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D41">
            <v>38.544802969993789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882.50000000000011</v>
          </cell>
          <cell r="H42">
            <v>599.80538122799317</v>
          </cell>
          <cell r="I42">
            <v>572.19903297554458</v>
          </cell>
          <cell r="J42">
            <v>969.80000000000007</v>
          </cell>
          <cell r="K42">
            <v>995.09999999999991</v>
          </cell>
        </row>
        <row r="43">
          <cell r="A43" t="str">
            <v>EUR</v>
          </cell>
          <cell r="B43" t="str">
            <v>UPS_BIO_CRP_GRS_POT</v>
          </cell>
          <cell r="D43">
            <v>702.22492511485359</v>
          </cell>
          <cell r="E43">
            <v>928.83513330700919</v>
          </cell>
          <cell r="F43">
            <v>1319.309143169643</v>
          </cell>
          <cell r="G43">
            <v>1777.5</v>
          </cell>
          <cell r="H43">
            <v>1751.8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945.4</v>
          </cell>
          <cell r="I51">
            <v>943.9</v>
          </cell>
          <cell r="J51">
            <v>923.15</v>
          </cell>
          <cell r="K51">
            <v>902.40000000000009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424.30000000000018</v>
          </cell>
          <cell r="D53">
            <v>447.64999999999992</v>
          </cell>
          <cell r="E53">
            <v>471.00000000000011</v>
          </cell>
          <cell r="F53">
            <v>518</v>
          </cell>
          <cell r="G53">
            <v>565</v>
          </cell>
          <cell r="H53">
            <v>610.14999999999986</v>
          </cell>
          <cell r="I53">
            <v>655.29999999999984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53.600000000000009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53.708466692992047</v>
          </cell>
          <cell r="F56">
            <v>71.399999999999991</v>
          </cell>
          <cell r="G56">
            <v>73.600000000000009</v>
          </cell>
          <cell r="H56">
            <v>65</v>
          </cell>
          <cell r="I56">
            <v>56.399999999999991</v>
          </cell>
          <cell r="J56">
            <v>56.400000000000013</v>
          </cell>
          <cell r="K56">
            <v>56.4</v>
          </cell>
        </row>
        <row r="57">
          <cell r="A57" t="str">
            <v>EUR</v>
          </cell>
          <cell r="B57" t="str">
            <v>UPS_BIO_BLD_RAGOIL</v>
          </cell>
          <cell r="C57">
            <v>6359.3215508151352</v>
          </cell>
          <cell r="F57">
            <v>30679.011999999999</v>
          </cell>
          <cell r="G57">
            <v>35963.271999999997</v>
          </cell>
          <cell r="H57">
            <v>36842.088000000003</v>
          </cell>
          <cell r="I57">
            <v>37720.903999999988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D58">
            <v>2267.2053106950339</v>
          </cell>
          <cell r="J58">
            <v>16860.753000000001</v>
          </cell>
          <cell r="K58">
            <v>6047.9929092682814</v>
          </cell>
        </row>
        <row r="59">
          <cell r="A59" t="str">
            <v>EUR</v>
          </cell>
          <cell r="B59" t="str">
            <v>UPS_BIO_BLD_SUG</v>
          </cell>
          <cell r="I59">
            <v>6452.4297572712994</v>
          </cell>
          <cell r="J59">
            <v>18311.409450242631</v>
          </cell>
        </row>
        <row r="60">
          <cell r="A60" t="str">
            <v>EUR</v>
          </cell>
          <cell r="B60" t="str">
            <v>UPS_BIO_BLD_LGC</v>
          </cell>
          <cell r="G60">
            <v>90753.332520020514</v>
          </cell>
          <cell r="H60">
            <v>97330.008000000002</v>
          </cell>
          <cell r="I60">
            <v>95902.11599999998</v>
          </cell>
          <cell r="J60">
            <v>94279.76400000001</v>
          </cell>
        </row>
        <row r="61">
          <cell r="A61" t="str">
            <v>EUR</v>
          </cell>
          <cell r="B61" t="str">
            <v>HH2_DEL_BIO_REF_C_NEW</v>
          </cell>
          <cell r="J61">
            <v>57.081488819694343</v>
          </cell>
          <cell r="K61">
            <v>209.7516404638983</v>
          </cell>
        </row>
        <row r="62">
          <cell r="A62" t="str">
            <v>EUR</v>
          </cell>
          <cell r="B62" t="str">
            <v>UPS_PJ2kt_GSL</v>
          </cell>
          <cell r="C62">
            <v>83279.045352600733</v>
          </cell>
          <cell r="D62">
            <v>70847.722302998489</v>
          </cell>
          <cell r="E62">
            <v>46862.908573077533</v>
          </cell>
          <cell r="F62">
            <v>53625.726529751068</v>
          </cell>
          <cell r="G62">
            <v>28689.838438439579</v>
          </cell>
          <cell r="H62">
            <v>23176.717942619689</v>
          </cell>
          <cell r="I62">
            <v>3456.597232927445</v>
          </cell>
          <cell r="J62">
            <v>286.92215488292402</v>
          </cell>
          <cell r="K62">
            <v>61.542926535479303</v>
          </cell>
        </row>
        <row r="63">
          <cell r="A63" t="str">
            <v>EUR</v>
          </cell>
          <cell r="B63" t="str">
            <v>UPS_PJ2kt_DST</v>
          </cell>
          <cell r="C63">
            <v>268357.14047866513</v>
          </cell>
          <cell r="D63">
            <v>262001.83919336199</v>
          </cell>
          <cell r="E63">
            <v>249904.6089223224</v>
          </cell>
          <cell r="F63">
            <v>265213.62126028677</v>
          </cell>
          <cell r="G63">
            <v>198017.0606434058</v>
          </cell>
          <cell r="H63">
            <v>125138.3199407073</v>
          </cell>
          <cell r="I63">
            <v>85327.869070014887</v>
          </cell>
          <cell r="J63">
            <v>29761.64702516171</v>
          </cell>
          <cell r="K63">
            <v>25953.815609212139</v>
          </cell>
        </row>
        <row r="64">
          <cell r="A64" t="str">
            <v>EUR</v>
          </cell>
          <cell r="B64" t="str">
            <v>UPS_PJ2kt_KER</v>
          </cell>
          <cell r="C64">
            <v>7459.9479069767458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8430.9767822472277</v>
          </cell>
          <cell r="J64">
            <v>9125.7118620479814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  <cell r="E65">
            <v>3442.8663931910169</v>
          </cell>
        </row>
        <row r="66">
          <cell r="A66" t="str">
            <v>EUR</v>
          </cell>
          <cell r="B66" t="str">
            <v>UPS_BIO_REF_GEN1_CRUSHING_EXS</v>
          </cell>
          <cell r="C66">
            <v>2546.33351951652</v>
          </cell>
          <cell r="F66">
            <v>12284.171507452131</v>
          </cell>
          <cell r="G66">
            <v>14400.040040961911</v>
          </cell>
          <cell r="H66">
            <v>14751.92642072841</v>
          </cell>
          <cell r="I66">
            <v>15118.598797595179</v>
          </cell>
          <cell r="J66">
            <v>15404.027254509019</v>
          </cell>
          <cell r="K66">
            <v>15689.455711422839</v>
          </cell>
        </row>
        <row r="67">
          <cell r="A67" t="str">
            <v>EUR</v>
          </cell>
          <cell r="B67" t="str">
            <v>UPS_BIO_REF_GEN1_TRANSESTER_EXS</v>
          </cell>
          <cell r="C67">
            <v>2468.43200767288</v>
          </cell>
          <cell r="F67">
            <v>11929.39399099141</v>
          </cell>
          <cell r="G67">
            <v>13984.154408009939</v>
          </cell>
          <cell r="H67">
            <v>14325.878004245291</v>
          </cell>
          <cell r="I67">
            <v>14681.96056517368</v>
          </cell>
          <cell r="J67">
            <v>2778.3961735580478</v>
          </cell>
          <cell r="K67">
            <v>11477.250140945111</v>
          </cell>
        </row>
        <row r="68">
          <cell r="A68" t="str">
            <v>EUR</v>
          </cell>
          <cell r="B68" t="str">
            <v>UPS_BIO_REF_GEN1_ETHAMIDE_EXS</v>
          </cell>
          <cell r="D68">
            <v>780.34043251829087</v>
          </cell>
          <cell r="J68">
            <v>5803.235916279069</v>
          </cell>
          <cell r="K68">
            <v>2081.6347687714078</v>
          </cell>
        </row>
        <row r="69">
          <cell r="A69" t="str">
            <v>EUR</v>
          </cell>
          <cell r="B69" t="str">
            <v>UPS_BIO_REF_GEN1_ETHSUG_EXS</v>
          </cell>
          <cell r="I69">
            <v>509.65540556688347</v>
          </cell>
          <cell r="J69">
            <v>1446.355738990849</v>
          </cell>
          <cell r="K69">
            <v>26717.349064638522</v>
          </cell>
        </row>
        <row r="70">
          <cell r="A70" t="str">
            <v>EUR</v>
          </cell>
          <cell r="B70" t="str">
            <v>UPS_BIO_REF_GEN1_ETBE_EXS</v>
          </cell>
          <cell r="C70">
            <v>6869.4499956754098</v>
          </cell>
          <cell r="D70">
            <v>5842.1376630805016</v>
          </cell>
          <cell r="E70">
            <v>8373.6414062585591</v>
          </cell>
          <cell r="F70">
            <v>4243.8322612835282</v>
          </cell>
          <cell r="G70">
            <v>5456.7675911668621</v>
          </cell>
          <cell r="H70">
            <v>4409.236470878709</v>
          </cell>
          <cell r="I70">
            <v>645.86906570361236</v>
          </cell>
          <cell r="J70">
            <v>47.202911241119729</v>
          </cell>
          <cell r="K70">
            <v>11.766697903638811</v>
          </cell>
        </row>
        <row r="71">
          <cell r="A71" t="str">
            <v>EUR</v>
          </cell>
          <cell r="B71" t="str">
            <v>UPS_BIO_REF_GEN1_HVO_NEW</v>
          </cell>
          <cell r="J71">
            <v>11271.287053311469</v>
          </cell>
          <cell r="K71">
            <v>41417.471731324018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14379.882413307219</v>
          </cell>
          <cell r="H73">
            <v>16120.19716966243</v>
          </cell>
          <cell r="I73">
            <v>18196.735687947828</v>
          </cell>
          <cell r="J73">
            <v>18196.735687947821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252.5871071543734</v>
          </cell>
          <cell r="H74">
            <v>566.46068100290472</v>
          </cell>
          <cell r="I74">
            <v>1236.647622947999</v>
          </cell>
          <cell r="J74">
            <v>907.89796031075196</v>
          </cell>
        </row>
        <row r="75">
          <cell r="A75" t="str">
            <v>EUR</v>
          </cell>
          <cell r="B75" t="str">
            <v>UPS_BIO_REF_GEN2_LGC_ETH_CCS_NEW</v>
          </cell>
          <cell r="G75">
            <v>4322.0291485877042</v>
          </cell>
          <cell r="H75">
            <v>3492.1404662018758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C78">
            <v>1</v>
          </cell>
          <cell r="G78">
            <v>13.4335603692293</v>
          </cell>
          <cell r="H78">
            <v>15.319439092910921</v>
          </cell>
          <cell r="I78">
            <v>17.841112022836239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542.02725879653826</v>
          </cell>
          <cell r="D79">
            <v>527.34691461315765</v>
          </cell>
          <cell r="E79">
            <v>508.16114508074708</v>
          </cell>
          <cell r="F79">
            <v>459.52132281230121</v>
          </cell>
          <cell r="G79">
            <v>352.57697602437491</v>
          </cell>
          <cell r="H79">
            <v>291.03551539599567</v>
          </cell>
          <cell r="I79">
            <v>236.56738360003979</v>
          </cell>
          <cell r="J79">
            <v>168.5365403802785</v>
          </cell>
          <cell r="K79">
            <v>100.07382375326669</v>
          </cell>
        </row>
        <row r="80">
          <cell r="A80" t="str">
            <v>EUR</v>
          </cell>
          <cell r="B80" t="str">
            <v>UPS_AGG_OIL_RPG</v>
          </cell>
          <cell r="C80">
            <v>886.44300005588696</v>
          </cell>
          <cell r="D80">
            <v>866.75390503420476</v>
          </cell>
          <cell r="E80">
            <v>992.87725768474809</v>
          </cell>
          <cell r="F80">
            <v>790.47657616004028</v>
          </cell>
          <cell r="G80">
            <v>584.78860823439265</v>
          </cell>
          <cell r="H80">
            <v>483.13883666729367</v>
          </cell>
          <cell r="I80">
            <v>393.85743526267771</v>
          </cell>
          <cell r="J80">
            <v>280.89423396713079</v>
          </cell>
          <cell r="K80">
            <v>166.78970625544449</v>
          </cell>
        </row>
        <row r="81">
          <cell r="A81" t="str">
            <v>EUR</v>
          </cell>
          <cell r="B81" t="str">
            <v>UPS_FT_ELC</v>
          </cell>
          <cell r="C81">
            <v>228.01059063472229</v>
          </cell>
          <cell r="D81">
            <v>228.01059063472229</v>
          </cell>
          <cell r="E81">
            <v>228.01059063472229</v>
          </cell>
          <cell r="F81">
            <v>183.59631420506619</v>
          </cell>
          <cell r="G81">
            <v>100.4044556779121</v>
          </cell>
          <cell r="H81">
            <v>74.858534492214801</v>
          </cell>
          <cell r="I81">
            <v>59.467350006900077</v>
          </cell>
          <cell r="J81">
            <v>122.7837345315433</v>
          </cell>
          <cell r="K81">
            <v>420.17131136626688</v>
          </cell>
        </row>
        <row r="82">
          <cell r="A82" t="str">
            <v>EUR</v>
          </cell>
          <cell r="B82" t="str">
            <v>UPS_CONV_STM_EXS</v>
          </cell>
          <cell r="C82">
            <v>185.36605125239231</v>
          </cell>
          <cell r="D82">
            <v>179.80842753118921</v>
          </cell>
          <cell r="E82">
            <v>170.09774439623621</v>
          </cell>
          <cell r="F82">
            <v>158.93542700438221</v>
          </cell>
          <cell r="G82">
            <v>123.1895770879093</v>
          </cell>
          <cell r="H82">
            <v>100.70703982213109</v>
          </cell>
          <cell r="I82">
            <v>82.650734760326586</v>
          </cell>
          <cell r="J82">
            <v>58.816955769039019</v>
          </cell>
          <cell r="K82">
            <v>35.202928003350237</v>
          </cell>
        </row>
        <row r="83">
          <cell r="A83" t="str">
            <v>EUR</v>
          </cell>
          <cell r="B83" t="str">
            <v>UPS_PRI_HFO_1_EXS</v>
          </cell>
          <cell r="C83">
            <v>28239.80830936999</v>
          </cell>
          <cell r="D83">
            <v>16808.572078447931</v>
          </cell>
          <cell r="E83">
            <v>21800.667218299299</v>
          </cell>
          <cell r="F83">
            <v>21992.525310737121</v>
          </cell>
          <cell r="G83">
            <v>17583.223072489349</v>
          </cell>
          <cell r="H83">
            <v>10189.40759332535</v>
          </cell>
          <cell r="I83">
            <v>12055.16821286348</v>
          </cell>
          <cell r="J83">
            <v>8167.334453697983</v>
          </cell>
          <cell r="K83">
            <v>6237.1136450902241</v>
          </cell>
        </row>
        <row r="84">
          <cell r="A84" t="str">
            <v>EUR</v>
          </cell>
          <cell r="B84" t="str">
            <v>UPS_PRI_HFO_2_EXS</v>
          </cell>
          <cell r="C84">
            <v>7479.4102478502773</v>
          </cell>
          <cell r="D84">
            <v>16839.869634640359</v>
          </cell>
          <cell r="E84">
            <v>8096.7096465859458</v>
          </cell>
          <cell r="F84">
            <v>5978.6174662267877</v>
          </cell>
          <cell r="G84">
            <v>4243.6307323651299</v>
          </cell>
          <cell r="H84">
            <v>7848.5477214462371</v>
          </cell>
          <cell r="I84">
            <v>2615.8506826187991</v>
          </cell>
          <cell r="J84">
            <v>2371.1616155897368</v>
          </cell>
          <cell r="K84">
            <v>88.559422952599562</v>
          </cell>
        </row>
        <row r="85">
          <cell r="A85" t="str">
            <v>EUR</v>
          </cell>
          <cell r="B85" t="str">
            <v>UPS_PRI_HFO_3_EXS</v>
          </cell>
          <cell r="C85">
            <v>6.5067E-2</v>
          </cell>
          <cell r="D85">
            <v>6.3221999999999987E-2</v>
          </cell>
          <cell r="E85">
            <v>3.9974999999999997E-2</v>
          </cell>
          <cell r="F85">
            <v>0.120786</v>
          </cell>
          <cell r="G85">
            <v>6.1622999999999997E-2</v>
          </cell>
          <cell r="H85">
            <v>0.100983</v>
          </cell>
          <cell r="I85">
            <v>4.2312000000000002E-2</v>
          </cell>
        </row>
        <row r="86">
          <cell r="A86" t="str">
            <v>EUR</v>
          </cell>
          <cell r="B86" t="str">
            <v>UPS_PRI_HOIL_EXS</v>
          </cell>
          <cell r="D86">
            <v>27.597000000000008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24354.966281055731</v>
          </cell>
          <cell r="D88">
            <v>24123.21036137296</v>
          </cell>
          <cell r="E88">
            <v>22781.831631992551</v>
          </cell>
          <cell r="F88">
            <v>21311.356050408151</v>
          </cell>
          <cell r="G88">
            <v>16629.926864482321</v>
          </cell>
          <cell r="H88">
            <v>13744.998898901949</v>
          </cell>
          <cell r="I88">
            <v>11179.3486401015</v>
          </cell>
          <cell r="J88">
            <v>8030.3340047972433</v>
          </cell>
          <cell r="K88">
            <v>4820.1628778486311</v>
          </cell>
        </row>
        <row r="89">
          <cell r="A89" t="str">
            <v>EUR</v>
          </cell>
          <cell r="B89" t="str">
            <v>UPS_PRI_MIX_OIL_UHV_EXS</v>
          </cell>
          <cell r="D89">
            <v>27.597000000000001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10068.319481710279</v>
          </cell>
          <cell r="D90">
            <v>9493.7057798042006</v>
          </cell>
          <cell r="E90">
            <v>8828.3285808724067</v>
          </cell>
          <cell r="F90">
            <v>5099.6142934022091</v>
          </cell>
          <cell r="G90">
            <v>1726.6421522614339</v>
          </cell>
          <cell r="H90">
            <v>1167.653055122363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2276.0389101917258</v>
          </cell>
          <cell r="D92">
            <v>1697.2276892028251</v>
          </cell>
          <cell r="E92">
            <v>1446.5609696969691</v>
          </cell>
          <cell r="F92">
            <v>1156.0812108980831</v>
          </cell>
        </row>
        <row r="93">
          <cell r="A93" t="str">
            <v>EUR</v>
          </cell>
          <cell r="B93" t="str">
            <v>UPS_PRI_COA_BCO_EXS</v>
          </cell>
          <cell r="C93">
            <v>3523.2678102926329</v>
          </cell>
          <cell r="D93">
            <v>3335.8624419778012</v>
          </cell>
          <cell r="E93">
            <v>1802.1381818181819</v>
          </cell>
          <cell r="F93">
            <v>1726.2044790312809</v>
          </cell>
          <cell r="G93">
            <v>1356.7974548480231</v>
          </cell>
          <cell r="H93">
            <v>874.75005747530963</v>
          </cell>
          <cell r="I93">
            <v>182.01160528222081</v>
          </cell>
          <cell r="J93">
            <v>60.331864730250999</v>
          </cell>
        </row>
        <row r="94">
          <cell r="A94" t="str">
            <v>EUR</v>
          </cell>
          <cell r="B94" t="str">
            <v>UPS_PRI_ADD_EXS</v>
          </cell>
          <cell r="C94">
            <v>86.414704805591555</v>
          </cell>
          <cell r="D94">
            <v>84.445795303405575</v>
          </cell>
          <cell r="E94">
            <v>80.974284974849752</v>
          </cell>
          <cell r="F94">
            <v>75.748189961937214</v>
          </cell>
          <cell r="G94">
            <v>58.478860823439277</v>
          </cell>
          <cell r="H94">
            <v>48.313883666730128</v>
          </cell>
          <cell r="I94">
            <v>39.385743526266438</v>
          </cell>
          <cell r="J94">
            <v>28.08942339671308</v>
          </cell>
          <cell r="K94">
            <v>16.678970625544459</v>
          </cell>
        </row>
        <row r="95">
          <cell r="A95" t="str">
            <v>EUR</v>
          </cell>
          <cell r="B95" t="str">
            <v>UPS_SCN_COA_OVC</v>
          </cell>
          <cell r="C95">
            <v>887.74527589708532</v>
          </cell>
          <cell r="D95">
            <v>775.45140959704861</v>
          </cell>
          <cell r="E95">
            <v>651.23208681432357</v>
          </cell>
          <cell r="F95">
            <v>606.34437431045319</v>
          </cell>
          <cell r="G95">
            <v>658.53171704931515</v>
          </cell>
          <cell r="H95">
            <v>432.9701833251977</v>
          </cell>
          <cell r="I95">
            <v>478.34110467191732</v>
          </cell>
          <cell r="J95">
            <v>343.36373740361711</v>
          </cell>
          <cell r="K95">
            <v>252.14818947571621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162.3727817090969</v>
          </cell>
          <cell r="D97">
            <v>138.6908067829732</v>
          </cell>
          <cell r="E97">
            <v>122.80799808984079</v>
          </cell>
          <cell r="F97">
            <v>76.859621373398483</v>
          </cell>
          <cell r="K97">
            <v>23.767632045577919</v>
          </cell>
        </row>
        <row r="98">
          <cell r="A98" t="str">
            <v>EUR</v>
          </cell>
          <cell r="B98" t="str">
            <v>UPS_SCN_REF</v>
          </cell>
          <cell r="C98">
            <v>557.94462013971668</v>
          </cell>
          <cell r="D98">
            <v>508.72188258550938</v>
          </cell>
          <cell r="E98">
            <v>421.93412437157309</v>
          </cell>
          <cell r="F98">
            <v>291.28174904851528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26837.526822455671</v>
          </cell>
          <cell r="D101">
            <v>26226.04916139894</v>
          </cell>
          <cell r="E101">
            <v>25147.913770359952</v>
          </cell>
          <cell r="F101">
            <v>23524.862862513361</v>
          </cell>
          <cell r="G101">
            <v>18161.584876399462</v>
          </cell>
          <cell r="H101">
            <v>15004.68180409725</v>
          </cell>
          <cell r="I101">
            <v>12231.89908114082</v>
          </cell>
          <cell r="J101">
            <v>8723.6385929058633</v>
          </cell>
          <cell r="K101">
            <v>5179.9323106065895</v>
          </cell>
        </row>
        <row r="102">
          <cell r="A102" t="str">
            <v>EUR</v>
          </cell>
          <cell r="B102" t="str">
            <v>UPS_HET_REF_NGA_EXS</v>
          </cell>
          <cell r="C102">
            <v>98.827811059796559</v>
          </cell>
          <cell r="D102">
            <v>98.827811059796559</v>
          </cell>
          <cell r="I102">
            <v>175.85379118907321</v>
          </cell>
          <cell r="J102">
            <v>79.255575329276681</v>
          </cell>
          <cell r="K102">
            <v>375.55022039337649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D103">
            <v>8.8408384630671559</v>
          </cell>
          <cell r="E103">
            <v>10.883073599999999</v>
          </cell>
        </row>
        <row r="104">
          <cell r="A104" t="str">
            <v>EUR</v>
          </cell>
          <cell r="B104" t="str">
            <v>UPS_HET_REF_RPG_EXS</v>
          </cell>
          <cell r="C104">
            <v>17.836761599999999</v>
          </cell>
          <cell r="D104">
            <v>17.836761599999999</v>
          </cell>
          <cell r="E104">
            <v>146.50752634889531</v>
          </cell>
          <cell r="F104">
            <v>26.39574123250663</v>
          </cell>
        </row>
        <row r="105">
          <cell r="A105" t="str">
            <v>EUR</v>
          </cell>
          <cell r="B105" t="str">
            <v>UPS_HET_REF_COA_EXS</v>
          </cell>
          <cell r="C105">
            <v>82.225829264343616</v>
          </cell>
          <cell r="D105">
            <v>82.225829264343616</v>
          </cell>
          <cell r="E105">
            <v>33.080513047390887</v>
          </cell>
          <cell r="F105">
            <v>180.01594146912129</v>
          </cell>
          <cell r="G105">
            <v>180.01594146912129</v>
          </cell>
          <cell r="H105">
            <v>156.04892898093161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2366.3540227048488</v>
          </cell>
          <cell r="E106">
            <v>2020.9774112262251</v>
          </cell>
          <cell r="F106">
            <v>2176.7142881674358</v>
          </cell>
          <cell r="G106">
            <v>2068.9363404280498</v>
          </cell>
          <cell r="H106">
            <v>1964.7871820590301</v>
          </cell>
          <cell r="I106">
            <v>1864.0853735918579</v>
          </cell>
          <cell r="J106">
            <v>1766.4680360894979</v>
          </cell>
          <cell r="K106">
            <v>1485.826759510124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2366.3540227048488</v>
          </cell>
          <cell r="E107">
            <v>2020.9774112262251</v>
          </cell>
          <cell r="F107">
            <v>2176.7142881674358</v>
          </cell>
          <cell r="G107">
            <v>2068.9363404280498</v>
          </cell>
          <cell r="H107">
            <v>1964.787182059031</v>
          </cell>
          <cell r="I107">
            <v>1864.0853735918579</v>
          </cell>
          <cell r="J107">
            <v>1766.4680360894979</v>
          </cell>
          <cell r="K107">
            <v>1485.826759510124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2366.3540227048488</v>
          </cell>
          <cell r="E108">
            <v>2020.9774112262251</v>
          </cell>
          <cell r="F108">
            <v>2176.7142881674358</v>
          </cell>
          <cell r="G108">
            <v>2068.9363404280498</v>
          </cell>
          <cell r="H108">
            <v>1964.7871820590301</v>
          </cell>
          <cell r="I108">
            <v>1864.0853735918579</v>
          </cell>
          <cell r="J108">
            <v>1766.4680360894979</v>
          </cell>
          <cell r="K108">
            <v>1485.826759510124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11959.553230750311</v>
          </cell>
          <cell r="E115">
            <v>10214.01983633734</v>
          </cell>
          <cell r="F115">
            <v>11001.11401239822</v>
          </cell>
          <cell r="G115">
            <v>10456.40426452336</v>
          </cell>
          <cell r="H115">
            <v>9930.0344181263372</v>
          </cell>
          <cell r="I115">
            <v>9421.0874781332514</v>
          </cell>
          <cell r="J115">
            <v>8927.7294543963235</v>
          </cell>
          <cell r="K115">
            <v>7509.3684425641641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2449.3625437511459</v>
          </cell>
          <cell r="D131">
            <v>2248.396007381054</v>
          </cell>
          <cell r="E131">
            <v>1920.2357292314191</v>
          </cell>
          <cell r="F131">
            <v>2068.2094343308818</v>
          </cell>
          <cell r="G131">
            <v>1965.804001730397</v>
          </cell>
          <cell r="H131">
            <v>1866.846470607742</v>
          </cell>
          <cell r="I131">
            <v>1771.1644458890521</v>
          </cell>
          <cell r="J131">
            <v>1678.413137426498</v>
          </cell>
          <cell r="K131">
            <v>1411.7612672020639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999965089.71470463</v>
          </cell>
          <cell r="D140">
            <v>999964435.62992823</v>
          </cell>
          <cell r="E140">
            <v>999970526.69936132</v>
          </cell>
          <cell r="F140">
            <v>999981921.29011178</v>
          </cell>
          <cell r="G140">
            <v>999990165.09726715</v>
          </cell>
          <cell r="H140">
            <v>999994361.87706828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  <cell r="K148">
            <v>21.86170109134288</v>
          </cell>
        </row>
        <row r="149">
          <cell r="A149" t="str">
            <v>EUR</v>
          </cell>
          <cell r="B149" t="str">
            <v>UPS_SF_DST_CU_NEW</v>
          </cell>
          <cell r="J149">
            <v>438.39896316353833</v>
          </cell>
          <cell r="K149">
            <v>438.39896316353833</v>
          </cell>
        </row>
        <row r="150">
          <cell r="A150" t="str">
            <v>EUR</v>
          </cell>
          <cell r="B150" t="str">
            <v>UPS_SF_DST_CT_NEW</v>
          </cell>
          <cell r="K150">
            <v>680.29998550939843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  <cell r="K154">
            <v>2.658441750992627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31.731200000000001</v>
          </cell>
        </row>
        <row r="157">
          <cell r="A157" t="str">
            <v>EUR</v>
          </cell>
          <cell r="B157" t="str">
            <v>UPS_WOD2NGA_NEW</v>
          </cell>
          <cell r="J157">
            <v>1319.941388983068</v>
          </cell>
          <cell r="K157">
            <v>1492.950000000001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</row>
        <row r="161">
          <cell r="A161" t="str">
            <v>EUR</v>
          </cell>
          <cell r="B161" t="str">
            <v>UPS_NGA2DST_NEW</v>
          </cell>
          <cell r="E161">
            <v>151.46794514698709</v>
          </cell>
        </row>
        <row r="162">
          <cell r="A162" t="str">
            <v>EUR</v>
          </cell>
          <cell r="B162" t="str">
            <v>UPS_NGA2MTH_NEW</v>
          </cell>
          <cell r="E162">
            <v>230.7061589239147</v>
          </cell>
          <cell r="F162">
            <v>593.31977496137324</v>
          </cell>
          <cell r="G162">
            <v>281.5789124784402</v>
          </cell>
          <cell r="H162">
            <v>166.4054371893393</v>
          </cell>
          <cell r="K162">
            <v>599.10873240173942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156.9524906231226</v>
          </cell>
          <cell r="F2">
            <v>94.2403267234005</v>
          </cell>
          <cell r="G2">
            <v>234.2285626792343</v>
          </cell>
          <cell r="H2">
            <v>100.10416962500049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4115.8402258447904</v>
          </cell>
          <cell r="F3">
            <v>2842.2972049280861</v>
          </cell>
          <cell r="G3">
            <v>6700.6490793945568</v>
          </cell>
          <cell r="H3">
            <v>2611.452160314519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30.025693858336499</v>
          </cell>
          <cell r="F4">
            <v>16.155484581154369</v>
          </cell>
          <cell r="G4">
            <v>43.151695291290572</v>
          </cell>
          <cell r="H4">
            <v>18.32089735643051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0.116008362634482</v>
          </cell>
          <cell r="F5">
            <v>8.2647557064401099E-3</v>
          </cell>
          <cell r="G5">
            <v>0.1781108012115899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4115.8402258447904</v>
          </cell>
          <cell r="F6">
            <v>2842.2972049280861</v>
          </cell>
          <cell r="G6">
            <v>6700.6490793945568</v>
          </cell>
          <cell r="H6">
            <v>2611.452160314519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4128.711694880154</v>
          </cell>
          <cell r="F7">
            <v>2849.4675475013551</v>
          </cell>
          <cell r="G7">
            <v>6719.3639986583421</v>
          </cell>
          <cell r="H7">
            <v>2619.4143919673611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25.968133834616069</v>
          </cell>
          <cell r="G12">
            <v>0</v>
          </cell>
          <cell r="H12">
            <v>0</v>
          </cell>
          <cell r="I12">
            <v>-1.9144791304255699</v>
          </cell>
          <cell r="J12">
            <v>-1.9144791304255711</v>
          </cell>
          <cell r="K12">
            <v>-3.0034423986247321</v>
          </cell>
          <cell r="L12">
            <v>-1.442304560430385</v>
          </cell>
          <cell r="M12">
            <v>47.614628789402921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-626.30417330214925</v>
          </cell>
          <cell r="G13">
            <v>0</v>
          </cell>
          <cell r="H13">
            <v>0</v>
          </cell>
          <cell r="I13">
            <v>-101.58226266038081</v>
          </cell>
          <cell r="J13">
            <v>-101.58226266038081</v>
          </cell>
          <cell r="K13">
            <v>-159.36265367102831</v>
          </cell>
          <cell r="L13">
            <v>-76.528679976436251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-1.180369719755276</v>
          </cell>
          <cell r="G14">
            <v>0</v>
          </cell>
          <cell r="H14">
            <v>0</v>
          </cell>
          <cell r="I14">
            <v>-0.19144791304255709</v>
          </cell>
          <cell r="J14">
            <v>-0.19144791304255709</v>
          </cell>
          <cell r="K14">
            <v>-0.30034423986247327</v>
          </cell>
          <cell r="L14">
            <v>-0.14423045604303861</v>
          </cell>
          <cell r="M14">
            <v>-2.4427710003074878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-626.30417330214925</v>
          </cell>
          <cell r="G15">
            <v>0</v>
          </cell>
          <cell r="H15">
            <v>0</v>
          </cell>
          <cell r="I15">
            <v>-101.58226266038081</v>
          </cell>
          <cell r="J15">
            <v>-101.58226266038081</v>
          </cell>
          <cell r="K15">
            <v>-159.36265367102831</v>
          </cell>
          <cell r="L15">
            <v>-76.528679976436251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-626.00672013277097</v>
          </cell>
          <cell r="G16">
            <v>0</v>
          </cell>
          <cell r="H16">
            <v>0</v>
          </cell>
          <cell r="I16">
            <v>-101.6871761167281</v>
          </cell>
          <cell r="J16">
            <v>-101.6871761167281</v>
          </cell>
          <cell r="K16">
            <v>-159.52724231447289</v>
          </cell>
          <cell r="L16">
            <v>-76.607718266347831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140.7084190909091</v>
          </cell>
          <cell r="F17">
            <v>200.50949720454551</v>
          </cell>
          <cell r="G17">
            <v>70.354209545454552</v>
          </cell>
          <cell r="H17">
            <v>66.836499068181809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41.931108889090908</v>
          </cell>
          <cell r="F18">
            <v>59.751830166954541</v>
          </cell>
          <cell r="G18">
            <v>20.965554444545461</v>
          </cell>
          <cell r="H18">
            <v>19.917276722318171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F19">
            <v>8.6152166894282551</v>
          </cell>
          <cell r="H19">
            <v>8.6152166894282569</v>
          </cell>
          <cell r="I19">
            <v>64.162945721968143</v>
          </cell>
          <cell r="J19">
            <v>125.9665070062379</v>
          </cell>
          <cell r="K19">
            <v>303.95817437852071</v>
          </cell>
          <cell r="L19">
            <v>305.59959564120783</v>
          </cell>
          <cell r="M19">
            <v>251.83276137817319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F20">
            <v>2.56733457344962</v>
          </cell>
          <cell r="H20">
            <v>2.56733457344962</v>
          </cell>
          <cell r="I20">
            <v>19.120557825146509</v>
          </cell>
          <cell r="J20">
            <v>37.538019087858899</v>
          </cell>
          <cell r="K20">
            <v>90.579535964799163</v>
          </cell>
          <cell r="L20">
            <v>91.068679501079927</v>
          </cell>
          <cell r="M20">
            <v>75.046162890695626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421.61450300000013</v>
          </cell>
          <cell r="F21">
            <v>222.36017763076021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10294.42078158334</v>
          </cell>
          <cell r="F22">
            <v>5429.2943371510628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44.472035526152027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10294.42078158334</v>
          </cell>
          <cell r="F24">
            <v>5429.2943371510628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5448.1060081786254</v>
          </cell>
          <cell r="G25">
            <v>5165.0446842685687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37.113598902435868</v>
          </cell>
          <cell r="F26">
            <v>37.113598902435861</v>
          </cell>
          <cell r="G26">
            <v>136.29671367194379</v>
          </cell>
          <cell r="H26">
            <v>136.29671367194379</v>
          </cell>
          <cell r="I26">
            <v>99.183114769507924</v>
          </cell>
          <cell r="J26">
            <v>99.183114769507895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906.19037320114239</v>
          </cell>
          <cell r="F27">
            <v>906.19037320114239</v>
          </cell>
          <cell r="G27">
            <v>3327.9114254899609</v>
          </cell>
          <cell r="H27">
            <v>3327.9114254899609</v>
          </cell>
          <cell r="I27">
            <v>2421.721052288819</v>
          </cell>
          <cell r="J27">
            <v>2421.7210522888181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7.4227197804871716</v>
          </cell>
          <cell r="F28">
            <v>7.4227197804871716</v>
          </cell>
          <cell r="G28">
            <v>27.259342734388749</v>
          </cell>
          <cell r="H28">
            <v>27.259342734388749</v>
          </cell>
          <cell r="I28">
            <v>19.836622953901578</v>
          </cell>
          <cell r="J28">
            <v>19.836622953901578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906.19037320114239</v>
          </cell>
          <cell r="F29">
            <v>906.19037320114239</v>
          </cell>
          <cell r="G29">
            <v>3327.9114254899609</v>
          </cell>
          <cell r="H29">
            <v>3327.9114254899609</v>
          </cell>
          <cell r="I29">
            <v>2421.721052288819</v>
          </cell>
          <cell r="J29">
            <v>2421.7210522888181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909.33018366828878</v>
          </cell>
          <cell r="F30">
            <v>909.33018366828878</v>
          </cell>
          <cell r="G30">
            <v>3339.442127466607</v>
          </cell>
          <cell r="H30">
            <v>3339.442127466607</v>
          </cell>
          <cell r="I30">
            <v>2430.1119437983189</v>
          </cell>
          <cell r="J30">
            <v>2430.1119437983189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0.93960937500000019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22.619529687499998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0.47606874999999998</v>
          </cell>
          <cell r="F33">
            <v>0.18792187499999999</v>
          </cell>
          <cell r="G33">
            <v>0.23803437499999999</v>
          </cell>
          <cell r="H33">
            <v>0.1190171874999999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22.619529687499998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57.504185622916673</v>
          </cell>
          <cell r="F35">
            <v>22.699020640625001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74.950440801044223</v>
          </cell>
          <cell r="F36">
            <v>43.196762745101573</v>
          </cell>
          <cell r="G36">
            <v>38.283444375000002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1541.7305672774801</v>
          </cell>
          <cell r="F37">
            <v>888.5574096667392</v>
          </cell>
          <cell r="G37">
            <v>787.49045079375003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14.99008816020884</v>
          </cell>
          <cell r="F38">
            <v>8.6393525490203125</v>
          </cell>
          <cell r="G38">
            <v>7.6566888750000004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1541.7305672774801</v>
          </cell>
          <cell r="F39">
            <v>888.5574096667392</v>
          </cell>
          <cell r="G39">
            <v>787.49045079375003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1548.0713745692481</v>
          </cell>
          <cell r="F40">
            <v>892.21185579497489</v>
          </cell>
          <cell r="G40">
            <v>790.72923018787503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152.8338527029745</v>
          </cell>
          <cell r="F41">
            <v>114.68965992187501</v>
          </cell>
          <cell r="G41">
            <v>76.459773281249994</v>
          </cell>
          <cell r="H41">
            <v>38.22988664062499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8109.3642244198263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15.283385270297449</v>
          </cell>
          <cell r="F43">
            <v>11.468965992187499</v>
          </cell>
          <cell r="G43">
            <v>7.6459773281249994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8109.3642244198263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8117.7395195479476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12.37119963414529</v>
          </cell>
          <cell r="F46">
            <v>20.423298611763631</v>
          </cell>
          <cell r="G46">
            <v>45.434712341359457</v>
          </cell>
          <cell r="H46">
            <v>62.496005657510167</v>
          </cell>
          <cell r="I46">
            <v>63.994690909652832</v>
          </cell>
          <cell r="J46">
            <v>62.96724357427324</v>
          </cell>
          <cell r="K46">
            <v>37.955829844677403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656.41585258774887</v>
          </cell>
          <cell r="F47">
            <v>1083.660224340179</v>
          </cell>
          <cell r="G47">
            <v>2410.7658368325328</v>
          </cell>
          <cell r="H47">
            <v>3316.038060187489</v>
          </cell>
          <cell r="I47">
            <v>3395.5582996661792</v>
          </cell>
          <cell r="J47">
            <v>3341.0419440509372</v>
          </cell>
          <cell r="K47">
            <v>2013.9363315585831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1.2371199634145289</v>
          </cell>
          <cell r="F48">
            <v>2.0423298611763641</v>
          </cell>
          <cell r="G48">
            <v>4.5434712341359456</v>
          </cell>
          <cell r="H48">
            <v>6.2496005657510159</v>
          </cell>
          <cell r="I48">
            <v>6.3994690909652832</v>
          </cell>
          <cell r="J48">
            <v>6.2967243574273226</v>
          </cell>
          <cell r="K48">
            <v>3.7955829844677398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656.41585258774887</v>
          </cell>
          <cell r="F49">
            <v>1083.660224340179</v>
          </cell>
          <cell r="G49">
            <v>2410.7658368325328</v>
          </cell>
          <cell r="H49">
            <v>3316.038060187489</v>
          </cell>
          <cell r="I49">
            <v>3395.5582996661792</v>
          </cell>
          <cell r="J49">
            <v>3341.0419440509372</v>
          </cell>
          <cell r="K49">
            <v>2013.9363315585831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657.09379432770004</v>
          </cell>
          <cell r="F50">
            <v>1084.779421104103</v>
          </cell>
          <cell r="G50">
            <v>2413.2556590688391</v>
          </cell>
          <cell r="H50">
            <v>3319.4628412975198</v>
          </cell>
          <cell r="I50">
            <v>3399.0652087280268</v>
          </cell>
          <cell r="J50">
            <v>3344.4925489988068</v>
          </cell>
          <cell r="K50">
            <v>2016.0163110340709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1672.4503360180749</v>
          </cell>
          <cell r="F51">
            <v>1735.937579886011</v>
          </cell>
          <cell r="G51">
            <v>2000.6849232210541</v>
          </cell>
          <cell r="H51">
            <v>2017.2040682421441</v>
          </cell>
          <cell r="I51">
            <v>2046.738052974863</v>
          </cell>
          <cell r="J51">
            <v>2105.217416203378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40818.735166544007</v>
          </cell>
          <cell r="F52">
            <v>42368.25173887275</v>
          </cell>
          <cell r="G52">
            <v>48540.365842123567</v>
          </cell>
          <cell r="H52">
            <v>48942.182728129781</v>
          </cell>
          <cell r="I52">
            <v>49953.808060427313</v>
          </cell>
          <cell r="J52">
            <v>51386.409523638496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334.49006720361501</v>
          </cell>
          <cell r="F53">
            <v>347.18751597720211</v>
          </cell>
          <cell r="G53">
            <v>400.13698464421071</v>
          </cell>
          <cell r="H53">
            <v>403.44081364842867</v>
          </cell>
          <cell r="I53">
            <v>409.34761059497242</v>
          </cell>
          <cell r="J53">
            <v>421.04348324067553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1.726345891014117</v>
          </cell>
          <cell r="F54">
            <v>1.8821974873931411</v>
          </cell>
          <cell r="G54">
            <v>2.0119421555611172</v>
          </cell>
          <cell r="H54">
            <v>2.3038079595540859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40818.735166544007</v>
          </cell>
          <cell r="F55">
            <v>42368.25173887275</v>
          </cell>
          <cell r="G55">
            <v>48540.365842123567</v>
          </cell>
          <cell r="H55">
            <v>48942.182728129781</v>
          </cell>
          <cell r="I55">
            <v>49953.808060427313</v>
          </cell>
          <cell r="J55">
            <v>51386.409523638496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40960.224464971143</v>
          </cell>
          <cell r="F56">
            <v>42515.112058131119</v>
          </cell>
          <cell r="G56">
            <v>48709.623786628094</v>
          </cell>
          <cell r="H56">
            <v>49112.838192303068</v>
          </cell>
          <cell r="I56">
            <v>50126.962099708973</v>
          </cell>
          <cell r="J56">
            <v>51564.510917049309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456.38456000000002</v>
          </cell>
          <cell r="F57">
            <v>342.28841999999992</v>
          </cell>
          <cell r="G57">
            <v>228.19228000000001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44.925355125000003</v>
          </cell>
          <cell r="G58">
            <v>29.950236749999991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0.34228841999999993</v>
          </cell>
          <cell r="G59">
            <v>0.22819228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29.259955102999999</v>
          </cell>
          <cell r="F60">
            <v>21.94496632725</v>
          </cell>
          <cell r="G60">
            <v>14.6299775515</v>
          </cell>
          <cell r="H60">
            <v>7.314988775749999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2.755308333333423</v>
          </cell>
          <cell r="F61">
            <v>2.6175429166666659</v>
          </cell>
          <cell r="G61">
            <v>2.6175429166666659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66.329455944446593</v>
          </cell>
          <cell r="F62">
            <v>63.012983147222201</v>
          </cell>
          <cell r="G62">
            <v>63.012983147222187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0.55106166666668455</v>
          </cell>
          <cell r="F63">
            <v>0.52350858333333317</v>
          </cell>
          <cell r="G63">
            <v>0.52350858333333317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66.329455944446593</v>
          </cell>
          <cell r="F64">
            <v>63.012983147222201</v>
          </cell>
          <cell r="G64">
            <v>63.012983147222187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66.5625550294466</v>
          </cell>
          <cell r="F65">
            <v>63.234427277972202</v>
          </cell>
          <cell r="G65">
            <v>63.234427277972202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43.495671874999999</v>
          </cell>
          <cell r="F66">
            <v>32.621753906249999</v>
          </cell>
          <cell r="G66">
            <v>32.621753906249999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894.70597046875014</v>
          </cell>
          <cell r="F67">
            <v>671.02947785156243</v>
          </cell>
          <cell r="G67">
            <v>671.02947785156243</v>
          </cell>
          <cell r="H67">
            <v>424.98533597265629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8.6991343749999999</v>
          </cell>
          <cell r="F68">
            <v>6.524350781249999</v>
          </cell>
          <cell r="G68">
            <v>6.524350781249999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894.70597046875014</v>
          </cell>
          <cell r="F69">
            <v>671.02947785156243</v>
          </cell>
          <cell r="G69">
            <v>671.02947785156243</v>
          </cell>
          <cell r="H69">
            <v>424.98533597265629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898.385704309375</v>
          </cell>
          <cell r="F70">
            <v>673.78927823203128</v>
          </cell>
          <cell r="G70">
            <v>673.78927823203117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270.51119003906251</v>
          </cell>
          <cell r="G71">
            <v>180.34079335937491</v>
          </cell>
          <cell r="H71">
            <v>90.170396679687514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36.068158671874997</v>
          </cell>
          <cell r="F73">
            <v>27.051119003906241</v>
          </cell>
          <cell r="G73">
            <v>18.034079335937491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19157.530342249062</v>
          </cell>
          <cell r="F75">
            <v>14368.147756686791</v>
          </cell>
          <cell r="G75">
            <v>9578.7651711245271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154.2804570000001</v>
          </cell>
          <cell r="F76">
            <v>359.15478981372547</v>
          </cell>
          <cell r="G76">
            <v>481.71503571018792</v>
          </cell>
          <cell r="H76">
            <v>655.33417086352756</v>
          </cell>
          <cell r="I76">
            <v>655.33417086352756</v>
          </cell>
          <cell r="J76">
            <v>501.05371386352761</v>
          </cell>
          <cell r="K76">
            <v>18.7806088761475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8186.1210484200028</v>
          </cell>
          <cell r="F77">
            <v>19056.75314751628</v>
          </cell>
          <cell r="G77">
            <v>25559.799794782572</v>
          </cell>
          <cell r="H77">
            <v>34772.031106018781</v>
          </cell>
          <cell r="I77">
            <v>34772.031106018781</v>
          </cell>
          <cell r="J77">
            <v>26585.91005759878</v>
          </cell>
          <cell r="K77">
            <v>996.4991069683864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15.428045700000011</v>
          </cell>
          <cell r="F78">
            <v>35.915478981372559</v>
          </cell>
          <cell r="G78">
            <v>48.171503571018789</v>
          </cell>
          <cell r="H78">
            <v>65.53341708635277</v>
          </cell>
          <cell r="I78">
            <v>65.53341708635277</v>
          </cell>
          <cell r="J78">
            <v>50.105371386352758</v>
          </cell>
          <cell r="K78">
            <v>1.87806088761475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8186.1210484200028</v>
          </cell>
          <cell r="F79">
            <v>19056.75314751628</v>
          </cell>
          <cell r="G79">
            <v>25559.799794782572</v>
          </cell>
          <cell r="H79">
            <v>34772.031106018781</v>
          </cell>
          <cell r="I79">
            <v>34772.031106018781</v>
          </cell>
          <cell r="J79">
            <v>26585.91005759878</v>
          </cell>
          <cell r="K79">
            <v>996.4991069683864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8194.5756174636044</v>
          </cell>
          <cell r="F80">
            <v>19076.43482999807</v>
          </cell>
          <cell r="G80">
            <v>25586.19777873949</v>
          </cell>
          <cell r="H80">
            <v>34807.943418582101</v>
          </cell>
          <cell r="I80">
            <v>34807.943418582101</v>
          </cell>
          <cell r="J80">
            <v>26613.3678011185</v>
          </cell>
          <cell r="K80">
            <v>997.5282843347992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-18.7806088761475</v>
          </cell>
          <cell r="J85">
            <v>-18.7806088761475</v>
          </cell>
          <cell r="K85">
            <v>-18.7806088761475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-996.4991069683864</v>
          </cell>
          <cell r="J86">
            <v>-996.49910696838617</v>
          </cell>
          <cell r="K86">
            <v>-996.49910696838617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-1.87806088761475</v>
          </cell>
          <cell r="J87">
            <v>-1.87806088761475</v>
          </cell>
          <cell r="K87">
            <v>-1.87806088761475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-996.4991069683864</v>
          </cell>
          <cell r="J88">
            <v>-996.49910696838617</v>
          </cell>
          <cell r="K88">
            <v>-996.49910696838617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-997.5282843347992</v>
          </cell>
          <cell r="J89">
            <v>-997.5282843347992</v>
          </cell>
          <cell r="K89">
            <v>-997.5282843347992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6.9177857142857157E-3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5.5342285714285707E-3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5.9792501785714274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0.89688752678571415</v>
          </cell>
          <cell r="G97">
            <v>0.5979250178571428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15.787727654979451</v>
          </cell>
          <cell r="F115">
            <v>9.3311953166095893</v>
          </cell>
          <cell r="G115">
            <v>2.7255476624999999</v>
          </cell>
          <cell r="H115">
            <v>2.7255476624999999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837.69682937320954</v>
          </cell>
          <cell r="F116">
            <v>495.11322349930469</v>
          </cell>
          <cell r="G116">
            <v>144.61755897225001</v>
          </cell>
          <cell r="H116">
            <v>144.61755897225001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1.5787727654979451</v>
          </cell>
          <cell r="F117">
            <v>0.93311953166095885</v>
          </cell>
          <cell r="G117">
            <v>0.27255476625000002</v>
          </cell>
          <cell r="H117">
            <v>0.27255476625000002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837.69682937320954</v>
          </cell>
          <cell r="F118">
            <v>495.11322349930469</v>
          </cell>
          <cell r="G118">
            <v>144.61755897225001</v>
          </cell>
          <cell r="H118">
            <v>144.61755897225001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838.56199684870239</v>
          </cell>
          <cell r="F119">
            <v>495.62457300265493</v>
          </cell>
          <cell r="G119">
            <v>144.76691898415501</v>
          </cell>
          <cell r="H119">
            <v>144.76691898415501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190.34391552394121</v>
          </cell>
          <cell r="F125">
            <v>190.34391552394121</v>
          </cell>
          <cell r="G125">
            <v>190.34391552394121</v>
          </cell>
          <cell r="H125">
            <v>190.34391552394121</v>
          </cell>
          <cell r="I125">
            <v>190.34391552394121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10099.64815770032</v>
          </cell>
          <cell r="F126">
            <v>10099.64815770032</v>
          </cell>
          <cell r="G126">
            <v>10099.64815770032</v>
          </cell>
          <cell r="H126">
            <v>10099.64815770032</v>
          </cell>
          <cell r="I126">
            <v>10099.64815770032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19.034391552394119</v>
          </cell>
          <cell r="F127">
            <v>19.034391552394119</v>
          </cell>
          <cell r="G127">
            <v>19.034391552394119</v>
          </cell>
          <cell r="H127">
            <v>19.034391552394119</v>
          </cell>
          <cell r="I127">
            <v>19.034391552394119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10099.64815770032</v>
          </cell>
          <cell r="F128">
            <v>10099.64815770032</v>
          </cell>
          <cell r="G128">
            <v>10099.64815770032</v>
          </cell>
          <cell r="H128">
            <v>10099.64815770032</v>
          </cell>
          <cell r="I128">
            <v>10099.64815770032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10110.07900427103</v>
          </cell>
          <cell r="F129">
            <v>10110.07900427103</v>
          </cell>
          <cell r="G129">
            <v>10110.07900427103</v>
          </cell>
          <cell r="H129">
            <v>10110.07900427103</v>
          </cell>
          <cell r="I129">
            <v>10110.07900427103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4396.576350532644</v>
          </cell>
          <cell r="F130">
            <v>5111.7988293213511</v>
          </cell>
          <cell r="G130">
            <v>5482.3725323919707</v>
          </cell>
          <cell r="H130">
            <v>1556.81035965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577.05064600740957</v>
          </cell>
          <cell r="F131">
            <v>670.9235963484274</v>
          </cell>
          <cell r="G131">
            <v>719.56139487644612</v>
          </cell>
          <cell r="H131">
            <v>204.33135970406249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4.3965763505326443</v>
          </cell>
          <cell r="F132">
            <v>5.1117988293213514</v>
          </cell>
          <cell r="G132">
            <v>5.4823725323919703</v>
          </cell>
          <cell r="H132">
            <v>1.55681035965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281.87550127352421</v>
          </cell>
          <cell r="F133">
            <v>327.73020244486509</v>
          </cell>
          <cell r="G133">
            <v>351.48860898298022</v>
          </cell>
          <cell r="H133">
            <v>99.81100418306066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12.31578987718186</v>
          </cell>
          <cell r="G134">
            <v>75.777114356021457</v>
          </cell>
          <cell r="H134">
            <v>89.967603547111736</v>
          </cell>
          <cell r="I134">
            <v>1170.6584291866211</v>
          </cell>
          <cell r="J134">
            <v>1322.368642792087</v>
          </cell>
          <cell r="K134">
            <v>2802.1501886916822</v>
          </cell>
          <cell r="L134">
            <v>2802.057294898214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0.76592999999999989</v>
          </cell>
          <cell r="F135">
            <v>6.1578949385909301</v>
          </cell>
          <cell r="G135">
            <v>37.888557178010728</v>
          </cell>
          <cell r="H135">
            <v>44.983801773555868</v>
          </cell>
          <cell r="I135">
            <v>585.32921459331067</v>
          </cell>
          <cell r="J135">
            <v>661.18432139604329</v>
          </cell>
          <cell r="K135">
            <v>1401.0750943458411</v>
          </cell>
          <cell r="L135">
            <v>1401.028647449107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2.1429474386296441</v>
          </cell>
          <cell r="G136">
            <v>13.18521789794773</v>
          </cell>
          <cell r="H136">
            <v>15.65436301719744</v>
          </cell>
          <cell r="I136">
            <v>203.69456667847211</v>
          </cell>
          <cell r="J136">
            <v>230.09214384582299</v>
          </cell>
          <cell r="K136">
            <v>487.57413283235257</v>
          </cell>
          <cell r="L136">
            <v>487.55796931228917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1524.467703999235</v>
          </cell>
          <cell r="I137">
            <v>4257.6531824469594</v>
          </cell>
          <cell r="J137">
            <v>5982.1095112472358</v>
          </cell>
          <cell r="K137">
            <v>5983.8929196535519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200.0863861498996</v>
          </cell>
          <cell r="I138">
            <v>558.8169801961634</v>
          </cell>
          <cell r="J138">
            <v>785.1518733511997</v>
          </cell>
          <cell r="K138">
            <v>785.38594570452869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1.5244677039992349</v>
          </cell>
          <cell r="I139">
            <v>4.2576531824469601</v>
          </cell>
          <cell r="J139">
            <v>5.982109511247236</v>
          </cell>
          <cell r="K139">
            <v>5.9838929196535524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97.737435672650975</v>
          </cell>
          <cell r="I140">
            <v>272.96878965963072</v>
          </cell>
          <cell r="J140">
            <v>383.5279960398384</v>
          </cell>
          <cell r="K140">
            <v>383.64233481128838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360.87812832923078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0.36087812832923072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910.07938855902398</v>
          </cell>
          <cell r="F147">
            <v>973.62718942796721</v>
          </cell>
          <cell r="G147">
            <v>786.89752820487786</v>
          </cell>
          <cell r="H147">
            <v>2573.0452533783059</v>
          </cell>
          <cell r="I147">
            <v>1866.675051669748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22221.105070649501</v>
          </cell>
          <cell r="F148">
            <v>23772.7305418662</v>
          </cell>
          <cell r="G148">
            <v>19213.414647002439</v>
          </cell>
          <cell r="H148">
            <v>62825.188269986989</v>
          </cell>
          <cell r="I148">
            <v>45577.982511603033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182.01587771180479</v>
          </cell>
          <cell r="F149">
            <v>194.72543788559341</v>
          </cell>
          <cell r="G149">
            <v>157.37950564097559</v>
          </cell>
          <cell r="H149">
            <v>514.60905067566125</v>
          </cell>
          <cell r="I149">
            <v>373.33501033394958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22221.105070649501</v>
          </cell>
          <cell r="F150">
            <v>23772.7305418662</v>
          </cell>
          <cell r="G150">
            <v>19213.414647002439</v>
          </cell>
          <cell r="H150">
            <v>62825.188269986989</v>
          </cell>
          <cell r="I150">
            <v>45577.982511603033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22298.0977869216</v>
          </cell>
          <cell r="F151">
            <v>23855.099402091801</v>
          </cell>
          <cell r="G151">
            <v>19279.986177888561</v>
          </cell>
          <cell r="H151">
            <v>63042.867898422803</v>
          </cell>
          <cell r="I151">
            <v>45735.903220974287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18072.692293771761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H172">
            <v>113.51668741578101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H173">
            <v>2834.890073730106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H174">
            <v>22.703337483156211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H175">
            <v>2834.890073730106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H176">
            <v>2844.4935854854798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0.59161153846153847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14.29211210538462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109.46202612499999</v>
          </cell>
          <cell r="F182">
            <v>134.3490282068457</v>
          </cell>
          <cell r="G182">
            <v>134.3490282068457</v>
          </cell>
          <cell r="H182">
            <v>174.33279414870159</v>
          </cell>
          <cell r="I182">
            <v>208.99688628932651</v>
          </cell>
          <cell r="J182">
            <v>208.99688628932651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2251.6338773912498</v>
          </cell>
          <cell r="F183">
            <v>2763.5595102148159</v>
          </cell>
          <cell r="G183">
            <v>2763.5595102148159</v>
          </cell>
          <cell r="H183">
            <v>3586.025575638791</v>
          </cell>
          <cell r="I183">
            <v>4299.0659509714478</v>
          </cell>
          <cell r="J183">
            <v>4299.0659509714478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21.89240522499999</v>
          </cell>
          <cell r="F184">
            <v>26.86980564136913</v>
          </cell>
          <cell r="G184">
            <v>26.86980564136913</v>
          </cell>
          <cell r="H184">
            <v>34.866558829740313</v>
          </cell>
          <cell r="I184">
            <v>41.799377257865302</v>
          </cell>
          <cell r="J184">
            <v>41.799377257865302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2251.6338773912498</v>
          </cell>
          <cell r="F185">
            <v>2763.5595102148159</v>
          </cell>
          <cell r="G185">
            <v>2763.5595102148159</v>
          </cell>
          <cell r="H185">
            <v>3586.025575638791</v>
          </cell>
          <cell r="I185">
            <v>4299.0659509714478</v>
          </cell>
          <cell r="J185">
            <v>4299.0659509714478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2260.8943648014242</v>
          </cell>
          <cell r="F186">
            <v>2774.9254380011139</v>
          </cell>
          <cell r="G186">
            <v>2774.9254380011139</v>
          </cell>
          <cell r="H186">
            <v>3600.7741300237708</v>
          </cell>
          <cell r="I186">
            <v>4316.7470875515246</v>
          </cell>
          <cell r="J186">
            <v>4316.7470875515246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263.34817687499992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400.85686812879783</v>
          </cell>
          <cell r="F207">
            <v>681.98831704586974</v>
          </cell>
          <cell r="G207">
            <v>909.33410718264315</v>
          </cell>
          <cell r="H207">
            <v>738.81099417635494</v>
          </cell>
          <cell r="I207">
            <v>575.19496009106092</v>
          </cell>
          <cell r="J207">
            <v>709.0802663711047</v>
          </cell>
          <cell r="K207">
            <v>413.82941357634479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21269.465422914011</v>
          </cell>
          <cell r="F208">
            <v>36186.300102453853</v>
          </cell>
          <cell r="G208">
            <v>48249.267727111037</v>
          </cell>
          <cell r="H208">
            <v>39201.311350997392</v>
          </cell>
          <cell r="I208">
            <v>30519.844582431699</v>
          </cell>
          <cell r="J208">
            <v>37623.798933650818</v>
          </cell>
          <cell r="K208">
            <v>21957.788684360861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40.085686812879793</v>
          </cell>
          <cell r="F209">
            <v>68.198831704586965</v>
          </cell>
          <cell r="G209">
            <v>90.933410718264327</v>
          </cell>
          <cell r="H209">
            <v>73.881099417635497</v>
          </cell>
          <cell r="I209">
            <v>57.519496009106113</v>
          </cell>
          <cell r="J209">
            <v>70.908026637110481</v>
          </cell>
          <cell r="K209">
            <v>41.382941357634493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21269.465422914011</v>
          </cell>
          <cell r="F210">
            <v>36186.300102453853</v>
          </cell>
          <cell r="G210">
            <v>48249.267727111037</v>
          </cell>
          <cell r="H210">
            <v>39201.311350997392</v>
          </cell>
          <cell r="I210">
            <v>30519.844582431699</v>
          </cell>
          <cell r="J210">
            <v>37623.798933650818</v>
          </cell>
          <cell r="K210">
            <v>21957.788684360861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21291.432379287471</v>
          </cell>
          <cell r="F211">
            <v>36223.673062227957</v>
          </cell>
          <cell r="G211">
            <v>48299.099236184658</v>
          </cell>
          <cell r="H211">
            <v>39241.798193478258</v>
          </cell>
          <cell r="I211">
            <v>30551.36526624468</v>
          </cell>
          <cell r="J211">
            <v>37662.656532247951</v>
          </cell>
          <cell r="K211">
            <v>21980.466536224842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0.18335899999999999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9.7290285399999981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1.8335899999999999E-2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9.7290285399999981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9.7390766132</v>
          </cell>
          <cell r="F216">
            <v>9.548721933941998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0.41250109915966382</v>
          </cell>
          <cell r="F227">
            <v>2.3064520538772468</v>
          </cell>
          <cell r="G227">
            <v>14.19578699930859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7.0978934996542939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1.4195786999308589E-2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2.470066937879694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3.6180644222020019E-3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4.7487095541401278E-4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</v>
          </cell>
          <cell r="F236">
            <v>2122.3692663461529</v>
          </cell>
          <cell r="G236">
            <v>1878.2734999653219</v>
          </cell>
          <cell r="H236">
            <v>2672.5907904099381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16165.104749247001</v>
          </cell>
          <cell r="H237">
            <v>23001.288193464421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308.70825692307687</v>
          </cell>
          <cell r="G238">
            <v>273.20341817677411</v>
          </cell>
          <cell r="H238">
            <v>388.74047860508182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1.8782734999653219</v>
          </cell>
          <cell r="H239">
            <v>2.6725907904099371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16165.104749247001</v>
          </cell>
          <cell r="H240">
            <v>23001.288193464421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16293.47620536282</v>
          </cell>
          <cell r="H241">
            <v>23183.947625848989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9791.5421957500021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</v>
          </cell>
          <cell r="G249">
            <v>40.1018793</v>
          </cell>
          <cell r="H249">
            <v>20.05093965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9791.5421957500021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5.6478881373571443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0.74572269230769206</v>
          </cell>
          <cell r="H272">
            <v>0.74572269230686294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17.95203094615384</v>
          </cell>
          <cell r="H273">
            <v>17.952030946133881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0.1491445384613726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17.95203094615384</v>
          </cell>
          <cell r="H275">
            <v>17.952030946133881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27.02267862888462</v>
          </cell>
          <cell r="G276">
            <v>18.015119085923079</v>
          </cell>
          <cell r="H276">
            <v>18.015119085903041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21.501744000000009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589.72116544000005</v>
          </cell>
          <cell r="F283">
            <v>442.29087408000009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589.72116544000005</v>
          </cell>
          <cell r="F285">
            <v>442.29087408000009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482.95864722353139</v>
          </cell>
          <cell r="F297">
            <v>276.00959551124367</v>
          </cell>
          <cell r="G297">
            <v>117.15099140625</v>
          </cell>
          <cell r="H297">
            <v>58.575495703125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25625.785821680569</v>
          </cell>
          <cell r="F298">
            <v>14645.0691378266</v>
          </cell>
          <cell r="G298">
            <v>6216.031604015624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48.295864722353137</v>
          </cell>
          <cell r="F299">
            <v>27.600959551124379</v>
          </cell>
          <cell r="G299">
            <v>11.715099140625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25625.785821680569</v>
          </cell>
          <cell r="F300">
            <v>14645.0691378266</v>
          </cell>
          <cell r="G300">
            <v>6216.031604015624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25652.251955548421</v>
          </cell>
          <cell r="F301">
            <v>14660.194463660609</v>
          </cell>
          <cell r="G301">
            <v>6222.4514783446866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421.9670634146342</v>
          </cell>
          <cell r="K325">
            <v>2616.195793170732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-1241.921461353586</v>
          </cell>
          <cell r="K326">
            <v>-7699.9130603922304</v>
          </cell>
          <cell r="L326">
            <v>-47938.168408248399</v>
          </cell>
          <cell r="M326">
            <v>-282661.3246040761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8.3074765609756085</v>
          </cell>
          <cell r="J327">
            <v>55.383177073170742</v>
          </cell>
          <cell r="K327">
            <v>343.37569785365861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1241.921461353586</v>
          </cell>
          <cell r="K328">
            <v>7699.9130603922304</v>
          </cell>
          <cell r="L328">
            <v>47938.168408248399</v>
          </cell>
          <cell r="M328">
            <v>282661.3246040761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6.329505951219512E-2</v>
          </cell>
          <cell r="J329">
            <v>0.42196706341463408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-1241.921461353586</v>
          </cell>
          <cell r="K330">
            <v>-7699.9130603922304</v>
          </cell>
          <cell r="L330">
            <v>-47938.168408248399</v>
          </cell>
          <cell r="M330">
            <v>-282661.3246040761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-1214.8680980004151</v>
          </cell>
          <cell r="K331">
            <v>-7532.1822076025746</v>
          </cell>
          <cell r="L331">
            <v>-46893.90858281601</v>
          </cell>
          <cell r="M331">
            <v>-276503.97910489439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5.5383177073170739E-2</v>
          </cell>
          <cell r="K332">
            <v>0.34337569785365862</v>
          </cell>
          <cell r="L332">
            <v>2.1377906350243898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39754.837635407966</v>
          </cell>
          <cell r="G346">
            <v>51763.893639630602</v>
          </cell>
          <cell r="H346">
            <v>69680.543028368804</v>
          </cell>
          <cell r="I346">
            <v>34622.545878011748</v>
          </cell>
          <cell r="J346">
            <v>19851.11225682286</v>
          </cell>
          <cell r="K346">
            <v>13169.274515630281</v>
          </cell>
          <cell r="L346">
            <v>6386.1331962323957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5217.8224396472961</v>
          </cell>
          <cell r="G347">
            <v>6794.0110402015162</v>
          </cell>
          <cell r="H347">
            <v>9145.5712724734058</v>
          </cell>
          <cell r="I347">
            <v>4544.2091464890436</v>
          </cell>
          <cell r="J347">
            <v>2605.458483708001</v>
          </cell>
          <cell r="K347">
            <v>1728.4672801764741</v>
          </cell>
          <cell r="L347">
            <v>838.17998200550187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39.754837635407974</v>
          </cell>
          <cell r="G348">
            <v>51.763893639630602</v>
          </cell>
          <cell r="H348">
            <v>69.680543028368817</v>
          </cell>
          <cell r="I348">
            <v>34.622545878011763</v>
          </cell>
          <cell r="J348">
            <v>19.851112256822859</v>
          </cell>
          <cell r="K348">
            <v>13.16927451563028</v>
          </cell>
          <cell r="L348">
            <v>6.3861331962323957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2548.782027900093</v>
          </cell>
          <cell r="G349">
            <v>3318.7126309708169</v>
          </cell>
          <cell r="H349">
            <v>4467.393814906296</v>
          </cell>
          <cell r="I349">
            <v>2219.737972604029</v>
          </cell>
          <cell r="J349">
            <v>1272.7044345655561</v>
          </cell>
          <cell r="K349">
            <v>844.3151123833461</v>
          </cell>
          <cell r="L349">
            <v>409.43096454344948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5.2178224396472963</v>
          </cell>
          <cell r="G350">
            <v>6.7940110402015161</v>
          </cell>
          <cell r="H350">
            <v>9.1455712724734077</v>
          </cell>
          <cell r="I350">
            <v>4.5442091464890444</v>
          </cell>
          <cell r="J350">
            <v>2.6054584837080008</v>
          </cell>
          <cell r="K350">
            <v>1.728467280176474</v>
          </cell>
          <cell r="L350">
            <v>0.83817998200550203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8337.806583370786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1823.8951901123601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8.3378065833707851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890.9293742939326</v>
          </cell>
          <cell r="F354">
            <v>712.74349943514596</v>
          </cell>
          <cell r="G354">
            <v>534.55762457635933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5426.1610636251471</v>
          </cell>
          <cell r="F372">
            <v>2840.207733874649</v>
          </cell>
          <cell r="G372">
            <v>1732.7040101548171</v>
          </cell>
          <cell r="H372">
            <v>1643.3516364121881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712.18363960080046</v>
          </cell>
          <cell r="F373">
            <v>372.77726507104768</v>
          </cell>
          <cell r="G373">
            <v>227.41740133281979</v>
          </cell>
          <cell r="H373">
            <v>215.68990227909961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5.4261610636251456</v>
          </cell>
          <cell r="F374">
            <v>2.840207733874649</v>
          </cell>
          <cell r="G374">
            <v>1.732704010154817</v>
          </cell>
          <cell r="H374">
            <v>1.643351636412187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347.88475119166719</v>
          </cell>
          <cell r="F375">
            <v>182.0928183380384</v>
          </cell>
          <cell r="G375">
            <v>111.0879858510507</v>
          </cell>
          <cell r="H375">
            <v>105.3593817894764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0.71218363960080067</v>
          </cell>
          <cell r="F376">
            <v>0.37277726507104769</v>
          </cell>
          <cell r="G376">
            <v>0.22741740133281979</v>
          </cell>
          <cell r="H376">
            <v>0.21568990227909959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4786.5953822095626</v>
          </cell>
          <cell r="J377">
            <v>2727.45623665526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628.24064391500519</v>
          </cell>
          <cell r="J378">
            <v>357.97863106100289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12.219343157894739</v>
          </cell>
          <cell r="F379">
            <v>14.56299789473684</v>
          </cell>
          <cell r="G379">
            <v>16.545953684210531</v>
          </cell>
          <cell r="H379">
            <v>4.7865953822095637</v>
          </cell>
          <cell r="J379">
            <v>2.7274562366552599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783.41263821052632</v>
          </cell>
          <cell r="F380">
            <v>933.67020252631562</v>
          </cell>
          <cell r="G380">
            <v>1060.802455578948</v>
          </cell>
          <cell r="H380">
            <v>306.8805964419106</v>
          </cell>
          <cell r="J380">
            <v>174.8640379725604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0.62824064391500523</v>
          </cell>
          <cell r="J381">
            <v>0.35797863106100292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14075.001573553711</v>
          </cell>
          <cell r="F382">
            <v>14259.69256926462</v>
          </cell>
          <cell r="G382">
            <v>8445.0009441322291</v>
          </cell>
          <cell r="H382">
            <v>5630.0006294214854</v>
          </cell>
          <cell r="I382">
            <v>2815.0003147107418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1847.3439565289259</v>
          </cell>
          <cell r="F383">
            <v>1871.5846497159821</v>
          </cell>
          <cell r="G383">
            <v>1108.406373917355</v>
          </cell>
          <cell r="H383">
            <v>738.93758261157018</v>
          </cell>
          <cell r="I383">
            <v>369.46879130578492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14.07500157355372</v>
          </cell>
          <cell r="F384">
            <v>14.259692569264621</v>
          </cell>
          <cell r="G384">
            <v>8.4450009441322287</v>
          </cell>
          <cell r="H384">
            <v>5.6300006294214864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902.38353838446255</v>
          </cell>
          <cell r="F385">
            <v>914.22453984697802</v>
          </cell>
          <cell r="G385">
            <v>541.43012303067746</v>
          </cell>
          <cell r="H385">
            <v>360.95341535378498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1.847343956528926</v>
          </cell>
          <cell r="F386">
            <v>1.871584649715982</v>
          </cell>
          <cell r="G386">
            <v>1.1084063739173551</v>
          </cell>
          <cell r="H386">
            <v>0.73893758261157028</v>
          </cell>
          <cell r="I386">
            <v>0.36946879130578492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13822.3146</v>
          </cell>
          <cell r="F392">
            <v>17764.602758133329</v>
          </cell>
          <cell r="G392">
            <v>12378.34186881634</v>
          </cell>
          <cell r="H392">
            <v>5528.9258400000008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118959.8657438182</v>
          </cell>
          <cell r="F393">
            <v>152888.63119204389</v>
          </cell>
          <cell r="G393">
            <v>106532.51133825839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2010.518487272727</v>
          </cell>
          <cell r="F394">
            <v>2583.9422193648479</v>
          </cell>
          <cell r="G394">
            <v>1800.4860900096489</v>
          </cell>
          <cell r="H394">
            <v>804.20739490909091</v>
          </cell>
          <cell r="I394">
            <v>402.1036974545454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13.8223146</v>
          </cell>
          <cell r="F395">
            <v>17.764602758133339</v>
          </cell>
          <cell r="G395">
            <v>12.37834186881634</v>
          </cell>
          <cell r="H395">
            <v>5.5289258400000003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118959.8657438182</v>
          </cell>
          <cell r="F396">
            <v>152888.63119204389</v>
          </cell>
          <cell r="G396">
            <v>106532.51133825839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119904.55811802539</v>
          </cell>
          <cell r="F397">
            <v>154102.7610423679</v>
          </cell>
          <cell r="G397">
            <v>107378.5147398017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3011.1237362945112</v>
          </cell>
          <cell r="F404">
            <v>2032.8857678317549</v>
          </cell>
          <cell r="G404">
            <v>1867.009096962616</v>
          </cell>
          <cell r="H404">
            <v>793.19484813084102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159770.2254477868</v>
          </cell>
          <cell r="F405">
            <v>107864.9188411529</v>
          </cell>
          <cell r="G405">
            <v>99063.502684836421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301.1123736294511</v>
          </cell>
          <cell r="F406">
            <v>203.2885767831755</v>
          </cell>
          <cell r="G406">
            <v>186.70090969626159</v>
          </cell>
          <cell r="H406">
            <v>79.319484813084102</v>
          </cell>
          <cell r="I406">
            <v>39.659742406542058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159770.2254477868</v>
          </cell>
          <cell r="F407">
            <v>107864.9188411529</v>
          </cell>
          <cell r="G407">
            <v>99063.502684836421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159935.23502853571</v>
          </cell>
          <cell r="F408">
            <v>107976.32098123011</v>
          </cell>
          <cell r="G408">
            <v>99165.814783349982</v>
          </cell>
          <cell r="H408">
            <v>42130.385719499987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17073.282764983029</v>
          </cell>
          <cell r="F415">
            <v>13119.35751728682</v>
          </cell>
          <cell r="G415">
            <v>9839.5181379651167</v>
          </cell>
          <cell r="H415">
            <v>6559.6787586434093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79.20191686046509</v>
          </cell>
          <cell r="H416">
            <v>52.801277906976729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17073.282764983029</v>
          </cell>
          <cell r="F417">
            <v>13119.35751728682</v>
          </cell>
          <cell r="G417">
            <v>9839.5181379651167</v>
          </cell>
          <cell r="H417">
            <v>6559.6787586434093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9873.0205487970925</v>
          </cell>
          <cell r="H418">
            <v>6582.0136991980626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32114.868907735599</v>
          </cell>
          <cell r="F433">
            <v>32114.868907735581</v>
          </cell>
          <cell r="G433">
            <v>15489.387917939801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276392.23995412083</v>
          </cell>
          <cell r="F434">
            <v>276392.23995412083</v>
          </cell>
          <cell r="G434">
            <v>133307.30492648741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4671.2536593069963</v>
          </cell>
          <cell r="F435">
            <v>4671.2536593069954</v>
          </cell>
          <cell r="G435">
            <v>2253.001878973062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32.114868907735598</v>
          </cell>
          <cell r="F436">
            <v>32.114868907735598</v>
          </cell>
          <cell r="G436">
            <v>15.4893879179398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276392.23995412083</v>
          </cell>
          <cell r="F437">
            <v>276392.23995412083</v>
          </cell>
          <cell r="G437">
            <v>133307.30492648741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278587.14526728768</v>
          </cell>
          <cell r="F438">
            <v>278587.14526728768</v>
          </cell>
          <cell r="G438">
            <v>134365.93418436981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49625.032031605937</v>
          </cell>
          <cell r="F439">
            <v>46434.177779032922</v>
          </cell>
          <cell r="G439">
            <v>26694.622160336829</v>
          </cell>
          <cell r="H439">
            <v>17796.414773557899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427091.07113019389</v>
          </cell>
          <cell r="F440">
            <v>399629.41912191338</v>
          </cell>
          <cell r="G440">
            <v>229743.6254471899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7218.1864773244997</v>
          </cell>
          <cell r="F441">
            <v>6754.0622224047893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49.625032031605947</v>
          </cell>
          <cell r="F442">
            <v>46.434177779032929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427091.07113019389</v>
          </cell>
          <cell r="F443">
            <v>399629.41912191338</v>
          </cell>
          <cell r="G443">
            <v>229743.6254471899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430482.71650122682</v>
          </cell>
          <cell r="F444">
            <v>402802.98410866573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1016.186434697454</v>
          </cell>
          <cell r="F468">
            <v>989.72754567801564</v>
          </cell>
          <cell r="G468">
            <v>1906.7267494217519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53918.852225046918</v>
          </cell>
          <cell r="F469">
            <v>52514.943573675511</v>
          </cell>
          <cell r="G469">
            <v>101170.9213243182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101.61864346974539</v>
          </cell>
          <cell r="F470">
            <v>98.972754567801559</v>
          </cell>
          <cell r="G470">
            <v>190.67267494217509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53918.852225046918</v>
          </cell>
          <cell r="F471">
            <v>52514.943573675511</v>
          </cell>
          <cell r="G471">
            <v>101170.9213243182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53974.539241668353</v>
          </cell>
          <cell r="F472">
            <v>52569.180643178661</v>
          </cell>
          <cell r="G472">
            <v>101275.4099501865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2225.2086867458629</v>
          </cell>
          <cell r="G473">
            <v>2240.1838440354391</v>
          </cell>
          <cell r="H473">
            <v>786.02941895980302</v>
          </cell>
          <cell r="I473">
            <v>393.01470947990128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198106.92460753399</v>
          </cell>
          <cell r="F474">
            <v>118069.5729187355</v>
          </cell>
          <cell r="G474">
            <v>118864.1547645204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373.36397400590653</v>
          </cell>
          <cell r="F475">
            <v>222.5208686745863</v>
          </cell>
          <cell r="G475">
            <v>224.01838440354391</v>
          </cell>
          <cell r="H475">
            <v>78.602941895980308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198106.92460753399</v>
          </cell>
          <cell r="F476">
            <v>118069.5729187355</v>
          </cell>
          <cell r="G476">
            <v>118864.1547645204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118191.5143547692</v>
          </cell>
          <cell r="G477">
            <v>118986.9168391735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1660.3977221379309</v>
          </cell>
          <cell r="F495">
            <v>1383.6647684482759</v>
          </cell>
          <cell r="G495">
            <v>1106.9318147586209</v>
          </cell>
          <cell r="H495">
            <v>830.1988610689657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41255.348736053798</v>
          </cell>
          <cell r="F496">
            <v>34379.457280044837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6875.8914560089697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332.07954442758631</v>
          </cell>
          <cell r="F497">
            <v>276.73295368965518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41255.348736053798</v>
          </cell>
          <cell r="F498">
            <v>34379.457280044837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6875.8914560089697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41395.818383346668</v>
          </cell>
          <cell r="F499">
            <v>34496.515319455568</v>
          </cell>
          <cell r="G499">
            <v>27597.212255564449</v>
          </cell>
          <cell r="H499">
            <v>20697.909191673341</v>
          </cell>
          <cell r="I499">
            <v>13798.60612778223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  <cell r="E510">
            <v>320.47182458402818</v>
          </cell>
          <cell r="F510">
            <v>171.2039745777777</v>
          </cell>
          <cell r="G510">
            <v>45.19350506111104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  <cell r="E511">
            <v>7962.6566014978207</v>
          </cell>
          <cell r="F511">
            <v>4253.8480883425163</v>
          </cell>
          <cell r="G511">
            <v>1122.9079557517391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  <cell r="E512">
            <v>64.094364916805631</v>
          </cell>
          <cell r="F512">
            <v>34.240794915555533</v>
          </cell>
          <cell r="G512">
            <v>9.0387010122222087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  <cell r="E513">
            <v>7962.6566014978207</v>
          </cell>
          <cell r="F513">
            <v>4253.8480883425163</v>
          </cell>
          <cell r="G513">
            <v>1122.9079557517391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  <cell r="E514">
            <v>7989.7685178576303</v>
          </cell>
          <cell r="F514">
            <v>4268.3319445917959</v>
          </cell>
          <cell r="G514">
            <v>1126.7313262799089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2495.155848216833</v>
          </cell>
          <cell r="F520">
            <v>2370.3980558059911</v>
          </cell>
          <cell r="G520">
            <v>1663.4372321445551</v>
          </cell>
          <cell r="H520">
            <v>1422.2388334835939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327.48920507845929</v>
          </cell>
          <cell r="F521">
            <v>311.11474482453627</v>
          </cell>
          <cell r="G521">
            <v>218.32613671897289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2.4951558482168319</v>
          </cell>
          <cell r="F522">
            <v>2.3703980558059912</v>
          </cell>
          <cell r="G522">
            <v>1.663437232144555</v>
          </cell>
          <cell r="H522">
            <v>1.4222388334835949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159.9706793188017</v>
          </cell>
          <cell r="F523">
            <v>151.97214535286159</v>
          </cell>
          <cell r="G523">
            <v>106.6471195458678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16464.411933566938</v>
          </cell>
          <cell r="F524">
            <v>23009.33154687531</v>
          </cell>
          <cell r="G524">
            <v>29172.451393937881</v>
          </cell>
          <cell r="H524">
            <v>29172.451393937881</v>
          </cell>
          <cell r="I524">
            <v>29172.451393937881</v>
          </cell>
          <cell r="J524">
            <v>29172.451393937881</v>
          </cell>
          <cell r="K524">
            <v>26960.44830601483</v>
          </cell>
          <cell r="L524">
            <v>19833.74101094381</v>
          </cell>
          <cell r="M524">
            <v>24312.53643887299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2160.9540662806612</v>
          </cell>
          <cell r="F525">
            <v>3019.974765527385</v>
          </cell>
          <cell r="G525">
            <v>3828.8842454543478</v>
          </cell>
          <cell r="H525">
            <v>3828.8842454543469</v>
          </cell>
          <cell r="I525">
            <v>3828.8842454543469</v>
          </cell>
          <cell r="J525">
            <v>3828.8842454543469</v>
          </cell>
          <cell r="K525">
            <v>3538.5588401644459</v>
          </cell>
          <cell r="L525">
            <v>2603.1785076863748</v>
          </cell>
          <cell r="M525">
            <v>3191.0204076020809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16.464411933566939</v>
          </cell>
          <cell r="F526">
            <v>23.009331546875309</v>
          </cell>
          <cell r="G526">
            <v>29.17245139393788</v>
          </cell>
          <cell r="H526">
            <v>29.17245139393788</v>
          </cell>
          <cell r="I526">
            <v>29.17245139393788</v>
          </cell>
          <cell r="J526">
            <v>29.17245139393788</v>
          </cell>
          <cell r="K526">
            <v>26.960448306014829</v>
          </cell>
          <cell r="L526">
            <v>19.833741010943811</v>
          </cell>
          <cell r="M526">
            <v>24.312536438872989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1055.5746100908109</v>
          </cell>
          <cell r="F527">
            <v>1475.1857687990439</v>
          </cell>
          <cell r="G527">
            <v>1870.318789993843</v>
          </cell>
          <cell r="H527">
            <v>1870.318789993843</v>
          </cell>
          <cell r="I527">
            <v>1870.318789993843</v>
          </cell>
          <cell r="J527">
            <v>1870.318789993843</v>
          </cell>
          <cell r="K527">
            <v>1728.501742019376</v>
          </cell>
          <cell r="L527">
            <v>1271.5907205641349</v>
          </cell>
          <cell r="M527">
            <v>1558.737492437245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272.24215480949817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5827.7941244509293</v>
          </cell>
          <cell r="F529">
            <v>2343.0149814377451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39.59885888138156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  <cell r="F531">
            <v>0.2722421548094982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5827.7941244509293</v>
          </cell>
          <cell r="F532">
            <v>2343.0149814377451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  <cell r="F533">
            <v>2361.6214952546338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6714.4165018025215</v>
          </cell>
          <cell r="F534">
            <v>4528.4295688167886</v>
          </cell>
          <cell r="G534">
            <v>3789.5582415240569</v>
          </cell>
          <cell r="H534">
            <v>6714.4165018025215</v>
          </cell>
          <cell r="I534">
            <v>515.92596239903116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57786.71002051315</v>
          </cell>
          <cell r="F535">
            <v>38973.311570898673</v>
          </cell>
          <cell r="G535">
            <v>32614.31624773478</v>
          </cell>
          <cell r="H535">
            <v>57786.71002051315</v>
          </cell>
          <cell r="I535">
            <v>4440.2464418469353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976.64240026218476</v>
          </cell>
          <cell r="F536">
            <v>658.68066455516919</v>
          </cell>
          <cell r="G536">
            <v>551.20847149440829</v>
          </cell>
          <cell r="H536">
            <v>976.64240026218476</v>
          </cell>
          <cell r="I536">
            <v>75.043776348950018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6.7144165018025186</v>
          </cell>
          <cell r="F537">
            <v>4.5284295688167884</v>
          </cell>
          <cell r="G537">
            <v>3.7895582415240572</v>
          </cell>
          <cell r="H537">
            <v>6.7144165018025204</v>
          </cell>
          <cell r="I537">
            <v>0.51592596239903121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57786.71002051315</v>
          </cell>
          <cell r="F538">
            <v>38973.311570898673</v>
          </cell>
          <cell r="G538">
            <v>32614.31624773478</v>
          </cell>
          <cell r="H538">
            <v>57786.71002051315</v>
          </cell>
          <cell r="I538">
            <v>4440.2464418469353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58245.609868336338</v>
          </cell>
          <cell r="F539">
            <v>39282.809148156521</v>
          </cell>
          <cell r="G539">
            <v>32873.315328278208</v>
          </cell>
          <cell r="H539">
            <v>58245.609868336338</v>
          </cell>
          <cell r="I539">
            <v>4475.5076362588979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153.32441092011669</v>
          </cell>
          <cell r="F540">
            <v>113.41262841409601</v>
          </cell>
          <cell r="G540">
            <v>135.44057214206441</v>
          </cell>
          <cell r="H540">
            <v>74.661615393312971</v>
          </cell>
          <cell r="I540">
            <v>67.416113524340162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8135.393243421393</v>
          </cell>
          <cell r="F541">
            <v>6017.6740636519326</v>
          </cell>
          <cell r="G541">
            <v>7186.4767578579349</v>
          </cell>
          <cell r="H541">
            <v>3961.5453127691858</v>
          </cell>
          <cell r="I541">
            <v>3577.0989836014892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15.33244109201167</v>
          </cell>
          <cell r="F542">
            <v>11.3412628414096</v>
          </cell>
          <cell r="G542">
            <v>13.544057214206431</v>
          </cell>
          <cell r="H542">
            <v>7.4661615393312983</v>
          </cell>
          <cell r="I542">
            <v>6.741611352434016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8135.393243421393</v>
          </cell>
          <cell r="F543">
            <v>6017.6740636519326</v>
          </cell>
          <cell r="G543">
            <v>7186.4767578579349</v>
          </cell>
          <cell r="H543">
            <v>3961.5453127691858</v>
          </cell>
          <cell r="I543">
            <v>3577.0989836014892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8143.7954211398146</v>
          </cell>
          <cell r="F544">
            <v>6023.8890756890241</v>
          </cell>
          <cell r="G544">
            <v>7193.8989012113198</v>
          </cell>
          <cell r="H544">
            <v>3965.6367692927411</v>
          </cell>
          <cell r="I544">
            <v>3580.7933866226222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331.64875009768917</v>
          </cell>
          <cell r="F545">
            <v>331.64875009768912</v>
          </cell>
          <cell r="G545">
            <v>331.64875009768917</v>
          </cell>
          <cell r="H545">
            <v>331.64875009768917</v>
          </cell>
          <cell r="I545">
            <v>331.64875009768917</v>
          </cell>
          <cell r="J545">
            <v>331.64875009768917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17597.282680183391</v>
          </cell>
          <cell r="F546">
            <v>17597.28268018338</v>
          </cell>
          <cell r="G546">
            <v>17597.282680183391</v>
          </cell>
          <cell r="H546">
            <v>17597.282680183391</v>
          </cell>
          <cell r="I546">
            <v>17597.282680183391</v>
          </cell>
          <cell r="J546">
            <v>17597.282680183391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33.16487500976892</v>
          </cell>
          <cell r="F547">
            <v>33.16487500976892</v>
          </cell>
          <cell r="G547">
            <v>33.16487500976892</v>
          </cell>
          <cell r="H547">
            <v>33.164875009768927</v>
          </cell>
          <cell r="I547">
            <v>33.164875009768913</v>
          </cell>
          <cell r="J547">
            <v>33.16487500976892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17597.282680183391</v>
          </cell>
          <cell r="F548">
            <v>17597.28268018338</v>
          </cell>
          <cell r="G548">
            <v>17597.282680183391</v>
          </cell>
          <cell r="H548">
            <v>17597.282680183391</v>
          </cell>
          <cell r="I548">
            <v>17597.282680183391</v>
          </cell>
          <cell r="J548">
            <v>17597.282680183391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17615.45703168874</v>
          </cell>
          <cell r="F549">
            <v>17615.45703168874</v>
          </cell>
          <cell r="G549">
            <v>17615.45703168874</v>
          </cell>
          <cell r="H549">
            <v>17615.45703168874</v>
          </cell>
          <cell r="I549">
            <v>17615.45703168874</v>
          </cell>
          <cell r="J549">
            <v>17615.45703168874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307.13554004267343</v>
          </cell>
          <cell r="F555">
            <v>159.2297377184874</v>
          </cell>
          <cell r="G555">
            <v>139.00906536869749</v>
          </cell>
          <cell r="H555">
            <v>275.09156469573969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7631.2943849269568</v>
          </cell>
          <cell r="F556">
            <v>3956.3282165120172</v>
          </cell>
          <cell r="G556">
            <v>3453.9119108609029</v>
          </cell>
          <cell r="H556">
            <v>6835.1084108068117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31.84594754369747</v>
          </cell>
          <cell r="G557">
            <v>27.801813073739488</v>
          </cell>
          <cell r="H557">
            <v>55.018312939147918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7631.2943849269568</v>
          </cell>
          <cell r="F558">
            <v>3956.3282165120172</v>
          </cell>
          <cell r="G558">
            <v>3453.9119108609029</v>
          </cell>
          <cell r="H558">
            <v>6835.1084108068117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3969.799052323001</v>
          </cell>
          <cell r="G559">
            <v>3465.672077791095</v>
          </cell>
          <cell r="H559">
            <v>6858.3811571800707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H611">
            <v>5.253003443190786E-2</v>
          </cell>
          <cell r="I611">
            <v>0.54936359821256475</v>
          </cell>
          <cell r="J611">
            <v>2.806199512361244</v>
          </cell>
          <cell r="K611">
            <v>19.269856379711111</v>
          </cell>
          <cell r="L611">
            <v>108.40187519950101</v>
          </cell>
          <cell r="M611">
            <v>106.776623678646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H612">
            <v>5.2719896618447559E-2</v>
          </cell>
          <cell r="I612">
            <v>0.55134919321721243</v>
          </cell>
          <cell r="J612">
            <v>2.8163421132760438</v>
          </cell>
          <cell r="K612">
            <v>19.33950447924359</v>
          </cell>
          <cell r="L612">
            <v>108.7936780466334</v>
          </cell>
          <cell r="M612">
            <v>107.16255229000519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H613">
            <v>2.2442338834480721E-3</v>
          </cell>
          <cell r="I613">
            <v>2.3470390125857232E-2</v>
          </cell>
          <cell r="J613">
            <v>0.1198888997021323</v>
          </cell>
          <cell r="K613">
            <v>0.82326358785436238</v>
          </cell>
          <cell r="L613">
            <v>4.6312393278055124</v>
          </cell>
          <cell r="M613">
            <v>4.5618039167749664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H614">
            <v>5.253003443190786E-2</v>
          </cell>
          <cell r="I614">
            <v>0.54936359821256475</v>
          </cell>
          <cell r="J614">
            <v>2.806199512361244</v>
          </cell>
          <cell r="K614">
            <v>19.269856379711111</v>
          </cell>
          <cell r="L614">
            <v>108.40187519950101</v>
          </cell>
          <cell r="M614">
            <v>106.776623678646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H615">
            <v>4.4884677668961419E-4</v>
          </cell>
          <cell r="I615">
            <v>4.6940780251714448E-3</v>
          </cell>
          <cell r="J615">
            <v>2.397777994042646E-2</v>
          </cell>
          <cell r="K615">
            <v>0.16465271757087249</v>
          </cell>
          <cell r="L615">
            <v>0.92624786556110239</v>
          </cell>
          <cell r="M615">
            <v>0.91236078335499304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1.598248190142564E-3</v>
          </cell>
          <cell r="J616">
            <v>9.9224575138017537E-3</v>
          </cell>
          <cell r="K616">
            <v>6.4310320744927069E-2</v>
          </cell>
          <cell r="L616">
            <v>0.40030832826120738</v>
          </cell>
          <cell r="M616">
            <v>2.3639992038561308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1.6040248262954859E-3</v>
          </cell>
          <cell r="J617">
            <v>9.9583207965844786E-3</v>
          </cell>
          <cell r="K617">
            <v>6.4542761066844798E-2</v>
          </cell>
          <cell r="L617">
            <v>0.40175518462282372</v>
          </cell>
          <cell r="M617">
            <v>2.3725435359258942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6.8281751216572094E-5</v>
          </cell>
          <cell r="J618">
            <v>4.2391587213621841E-4</v>
          </cell>
          <cell r="K618">
            <v>2.7475215356704821E-3</v>
          </cell>
          <cell r="L618">
            <v>1.7102321059293959E-2</v>
          </cell>
          <cell r="M618">
            <v>0.1009968329759099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1.598248190142564E-3</v>
          </cell>
          <cell r="J619">
            <v>9.9224575138017537E-3</v>
          </cell>
          <cell r="K619">
            <v>6.4310320744927069E-2</v>
          </cell>
          <cell r="L619">
            <v>0.40030832826120738</v>
          </cell>
          <cell r="M619">
            <v>2.3639992038561308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1.3656350243314421E-5</v>
          </cell>
          <cell r="J620">
            <v>8.4783174427243677E-5</v>
          </cell>
          <cell r="K620">
            <v>5.4950430713409629E-4</v>
          </cell>
          <cell r="L620">
            <v>3.420464211858792E-3</v>
          </cell>
          <cell r="M620">
            <v>2.019936659518198E-2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M631">
            <v>37.312304901451689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M632">
            <v>37.447164812929742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M633">
            <v>1.5940887881565799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M634">
            <v>37.312304901451689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M635">
            <v>0.31881775763131598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  <cell r="M640">
            <v>503.18623816737448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  <cell r="M641">
            <v>5419.9095448236549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  <cell r="M642">
            <v>50.31862381673745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  <cell r="M643">
            <v>21279.15225233723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  <cell r="M644">
            <v>5419.9095448236549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  <cell r="M645">
            <v>27.57460585157212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G652">
            <v>23226.248160499988</v>
          </cell>
          <cell r="H652">
            <v>31790.016271474989</v>
          </cell>
          <cell r="I652">
            <v>40347.159668199987</v>
          </cell>
          <cell r="J652">
            <v>47782.076470974993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G653">
            <v>23243.416501874799</v>
          </cell>
          <cell r="H653">
            <v>31813.514765415461</v>
          </cell>
          <cell r="I653">
            <v>40376.983417860312</v>
          </cell>
          <cell r="J653">
            <v>47817.395950676648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G654">
            <v>313.29090100000002</v>
          </cell>
          <cell r="H654">
            <v>428.80463394999998</v>
          </cell>
          <cell r="I654">
            <v>544.2290084</v>
          </cell>
          <cell r="J654">
            <v>644.51605295000013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G655">
            <v>23226.248160499988</v>
          </cell>
          <cell r="H655">
            <v>31790.016271474989</v>
          </cell>
          <cell r="I655">
            <v>40347.159668199987</v>
          </cell>
          <cell r="J655">
            <v>47782.076470974993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G656">
            <v>31.329090099999991</v>
          </cell>
          <cell r="H656">
            <v>42.880463395000007</v>
          </cell>
          <cell r="I656">
            <v>54.422900839999997</v>
          </cell>
          <cell r="J656">
            <v>64.451605294999993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9733.9408574198715</v>
          </cell>
          <cell r="F657">
            <v>7222.1003300161483</v>
          </cell>
          <cell r="G657">
            <v>12815.516237579999</v>
          </cell>
          <cell r="H657">
            <v>4091.9933145735781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9742.5142349021262</v>
          </cell>
          <cell r="F658">
            <v>7228.4613500029018</v>
          </cell>
          <cell r="G658">
            <v>12826.80377876646</v>
          </cell>
          <cell r="H658">
            <v>4095.5974255759529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156.44849420166369</v>
          </cell>
          <cell r="F659">
            <v>116.07700705753599</v>
          </cell>
          <cell r="G659">
            <v>205.97702895</v>
          </cell>
          <cell r="H659">
            <v>65.768448948435648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9733.9408574198715</v>
          </cell>
          <cell r="F660">
            <v>7222.1003300161483</v>
          </cell>
          <cell r="G660">
            <v>12815.516237579999</v>
          </cell>
          <cell r="H660">
            <v>4091.9933145735781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15.644849420166359</v>
          </cell>
          <cell r="F661">
            <v>11.607700705753601</v>
          </cell>
          <cell r="G661">
            <v>20.597702895000001</v>
          </cell>
          <cell r="H661">
            <v>6.5768448948435649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27906.437999999998</v>
          </cell>
          <cell r="F662">
            <v>27906.437999999991</v>
          </cell>
          <cell r="G662">
            <v>27908.219261999999</v>
          </cell>
          <cell r="H662">
            <v>39583.599999999991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28279.158528</v>
          </cell>
          <cell r="F663">
            <v>28279.158528</v>
          </cell>
          <cell r="G663">
            <v>28280.963580672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2142.072000000001</v>
          </cell>
          <cell r="F664">
            <v>2142.0720000000001</v>
          </cell>
          <cell r="G664">
            <v>2142.2087280000001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27906.437999999998</v>
          </cell>
          <cell r="F665">
            <v>27906.437999999991</v>
          </cell>
          <cell r="G665">
            <v>27908.219261999999</v>
          </cell>
          <cell r="H665">
            <v>39583.599999999991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1071.036000000001</v>
          </cell>
          <cell r="F666">
            <v>1071.0360000000001</v>
          </cell>
          <cell r="G666">
            <v>1071.104364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E672">
            <v>194.78065817314999</v>
          </cell>
          <cell r="F672">
            <v>447.67275926725807</v>
          </cell>
          <cell r="G672">
            <v>397.78391146420699</v>
          </cell>
          <cell r="H672">
            <v>426.80947747691488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E673">
            <v>1676.3531735683739</v>
          </cell>
          <cell r="F673">
            <v>3852.8345563483031</v>
          </cell>
          <cell r="G673">
            <v>3423.4729907560441</v>
          </cell>
          <cell r="H673">
            <v>3673.2775666126859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E674">
            <v>28.33173209791272</v>
          </cell>
          <cell r="F674">
            <v>65.11603771160118</v>
          </cell>
          <cell r="G674">
            <v>57.859478031157387</v>
          </cell>
          <cell r="H674">
            <v>62.081378542096729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E675">
            <v>0.19478065817314999</v>
          </cell>
          <cell r="F675">
            <v>0.44767275926725808</v>
          </cell>
          <cell r="G675">
            <v>0.397783911464207</v>
          </cell>
          <cell r="H675">
            <v>0.426809477476915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E676">
            <v>1676.3531735683739</v>
          </cell>
          <cell r="F676">
            <v>3852.8345563483031</v>
          </cell>
          <cell r="G676">
            <v>3423.4729907560441</v>
          </cell>
          <cell r="H676">
            <v>3673.2775666126859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E677">
            <v>1689.66554618788</v>
          </cell>
          <cell r="F677">
            <v>3883.4309545680421</v>
          </cell>
          <cell r="G677">
            <v>3450.6597129959332</v>
          </cell>
          <cell r="H677">
            <v>3702.4480543551531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E678">
            <v>2.8331732097912728E-2</v>
          </cell>
          <cell r="F678">
            <v>6.5116037711601196E-2</v>
          </cell>
          <cell r="G678">
            <v>5.7859478031157388E-2</v>
          </cell>
          <cell r="H678">
            <v>6.2081378542096742E-2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239.20268406862741</v>
          </cell>
          <cell r="F679">
            <v>191.362147254902</v>
          </cell>
          <cell r="G679">
            <v>143.52161044117651</v>
          </cell>
          <cell r="H679">
            <v>95.681073627450957</v>
          </cell>
          <cell r="I679">
            <v>47.840536813725492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7478.0068311838213</v>
          </cell>
          <cell r="F680">
            <v>5982.4054649470572</v>
          </cell>
          <cell r="G680">
            <v>4486.8040987102922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24.251384294117639</v>
          </cell>
          <cell r="G681">
            <v>18.188538220588239</v>
          </cell>
          <cell r="H681">
            <v>12.12569214705883</v>
          </cell>
          <cell r="I681">
            <v>6.0628460735294132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0.191362147254902</v>
          </cell>
          <cell r="G682">
            <v>0.14352161044117651</v>
          </cell>
          <cell r="H682">
            <v>9.5681073627450958E-2</v>
          </cell>
          <cell r="I682">
            <v>4.78405368137255E-2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7478.0068311838213</v>
          </cell>
          <cell r="F683">
            <v>5982.4054649470572</v>
          </cell>
          <cell r="G683">
            <v>4486.8040987102922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7493.0205389350958</v>
          </cell>
          <cell r="F684">
            <v>5994.4164311480781</v>
          </cell>
          <cell r="G684">
            <v>4495.8123233610586</v>
          </cell>
          <cell r="H684">
            <v>2997.2082155740391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1.8610996421568621E-2</v>
          </cell>
          <cell r="F685">
            <v>1.4888797137254901E-2</v>
          </cell>
          <cell r="G685">
            <v>1.116659785294118E-2</v>
          </cell>
          <cell r="H685">
            <v>7.4443985686274512E-3</v>
          </cell>
          <cell r="I685">
            <v>3.7221992843137252E-3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14.6154791666108</v>
          </cell>
          <cell r="F686">
            <v>246.94499713465709</v>
          </cell>
          <cell r="G686">
            <v>496.25697985571588</v>
          </cell>
          <cell r="H686">
            <v>478.90292613681532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331.38163097095548</v>
          </cell>
          <cell r="F687">
            <v>5599.0662350331249</v>
          </cell>
          <cell r="G687">
            <v>11251.79992326193</v>
          </cell>
          <cell r="H687">
            <v>10858.32567860872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2.9230958333221602</v>
          </cell>
          <cell r="F688">
            <v>49.38899942693142</v>
          </cell>
          <cell r="G688">
            <v>99.251395971143182</v>
          </cell>
          <cell r="H688">
            <v>95.780585227363048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1.46154791666108E-2</v>
          </cell>
          <cell r="F689">
            <v>0.24694499713465709</v>
          </cell>
          <cell r="G689">
            <v>0.49625697985571587</v>
          </cell>
          <cell r="H689">
            <v>0.47890292613681529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331.38163097095548</v>
          </cell>
          <cell r="F690">
            <v>5599.0662350331249</v>
          </cell>
          <cell r="G690">
            <v>11251.79992326193</v>
          </cell>
          <cell r="H690">
            <v>10858.32567860872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332.61810050845088</v>
          </cell>
          <cell r="F691">
            <v>5619.9577817907166</v>
          </cell>
          <cell r="G691">
            <v>11293.783263757719</v>
          </cell>
          <cell r="H691">
            <v>10898.840866159901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82.742099528518878</v>
          </cell>
          <cell r="F703">
            <v>66.193679622815097</v>
          </cell>
          <cell r="G703">
            <v>49.645259717111323</v>
          </cell>
          <cell r="H703">
            <v>33.096839811407527</v>
          </cell>
          <cell r="I703">
            <v>16.54841990570376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</v>
          </cell>
          <cell r="F704">
            <v>1691.8783183049679</v>
          </cell>
          <cell r="G704">
            <v>1268.9087387287259</v>
          </cell>
          <cell r="H704">
            <v>845.93915915248351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15.504102144664211</v>
          </cell>
          <cell r="F705">
            <v>12.403281715731371</v>
          </cell>
          <cell r="G705">
            <v>9.3024612867985237</v>
          </cell>
          <cell r="H705">
            <v>6.2016408578656854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8.2742099528518853E-2</v>
          </cell>
          <cell r="F706">
            <v>6.6193679622815124E-2</v>
          </cell>
          <cell r="G706">
            <v>4.9645259717111298E-2</v>
          </cell>
          <cell r="H706">
            <v>3.3096839811407527E-2</v>
          </cell>
          <cell r="I706">
            <v>1.654841990570376E-2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</v>
          </cell>
          <cell r="F707">
            <v>1691.8783183049679</v>
          </cell>
          <cell r="G707">
            <v>1268.9087387287259</v>
          </cell>
          <cell r="H707">
            <v>845.93915915248351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2121.5366728085319</v>
          </cell>
          <cell r="F708">
            <v>1697.229338246826</v>
          </cell>
          <cell r="G708">
            <v>1272.9220036851191</v>
          </cell>
          <cell r="H708">
            <v>848.61466912341245</v>
          </cell>
          <cell r="I708">
            <v>424.30733456170623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1.445978438362466E-2</v>
          </cell>
          <cell r="F709">
            <v>1.1567827506899719E-2</v>
          </cell>
          <cell r="G709">
            <v>8.6758706301747913E-3</v>
          </cell>
          <cell r="H709">
            <v>5.7839137534498597E-3</v>
          </cell>
          <cell r="I709">
            <v>2.891956876724929E-3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109.1956849012999</v>
          </cell>
          <cell r="M710">
            <v>435.8380807518609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10.91956849012999</v>
          </cell>
          <cell r="M711">
            <v>43.583808075186091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5.9839235325912314</v>
          </cell>
          <cell r="M712">
            <v>23.883926825201971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304.42960562065667</v>
          </cell>
          <cell r="F717">
            <v>270.02833065736581</v>
          </cell>
          <cell r="G717">
            <v>247.8006178662321</v>
          </cell>
          <cell r="H717">
            <v>9137.1531251240649</v>
          </cell>
          <cell r="I717">
            <v>649.05372301966338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2620.031887646142</v>
          </cell>
          <cell r="F718">
            <v>2323.9620057575289</v>
          </cell>
          <cell r="G718">
            <v>2132.6622266723812</v>
          </cell>
          <cell r="H718">
            <v>78637.662395954103</v>
          </cell>
          <cell r="I718">
            <v>5585.9923598428686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44.28066990845916</v>
          </cell>
          <cell r="F719">
            <v>39.276848095616842</v>
          </cell>
          <cell r="G719">
            <v>36.0437262350883</v>
          </cell>
          <cell r="H719">
            <v>1329.0404545634999</v>
          </cell>
          <cell r="I719">
            <v>94.407814257405605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2620.031887646142</v>
          </cell>
          <cell r="F720">
            <v>2323.9620057575289</v>
          </cell>
          <cell r="G720">
            <v>2132.6622266723812</v>
          </cell>
          <cell r="H720">
            <v>78637.662395954103</v>
          </cell>
          <cell r="I720">
            <v>5585.9923598428686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2640.8382674193799</v>
          </cell>
          <cell r="F721">
            <v>2342.4172147564568</v>
          </cell>
          <cell r="G721">
            <v>2149.5982725370932</v>
          </cell>
          <cell r="H721">
            <v>79262.145279542121</v>
          </cell>
          <cell r="I721">
            <v>5630.3522315670662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E722">
            <v>76.075134379343211</v>
          </cell>
          <cell r="F722">
            <v>182.12567934263421</v>
          </cell>
          <cell r="G722">
            <v>169.56740463376789</v>
          </cell>
          <cell r="H722">
            <v>190.81244640294241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E723">
            <v>654.73027015385662</v>
          </cell>
          <cell r="F723">
            <v>1567.4398239424711</v>
          </cell>
          <cell r="G723">
            <v>1459.3587451526189</v>
          </cell>
          <cell r="H723">
            <v>1642.201300087869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E724">
            <v>11.06547409154083</v>
          </cell>
          <cell r="F724">
            <v>26.49100790438316</v>
          </cell>
          <cell r="G724">
            <v>24.664349764911702</v>
          </cell>
          <cell r="H724">
            <v>27.754537658609799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E725">
            <v>654.73027015385662</v>
          </cell>
          <cell r="F725">
            <v>1567.4398239424711</v>
          </cell>
          <cell r="G725">
            <v>1459.3587451526189</v>
          </cell>
          <cell r="H725">
            <v>1642.201300087869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E726">
            <v>659.92965979261919</v>
          </cell>
          <cell r="F726">
            <v>1579.8872862815431</v>
          </cell>
          <cell r="G726">
            <v>1470.9479064984071</v>
          </cell>
          <cell r="H726">
            <v>1655.2424634702079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  <cell r="E732">
            <v>1736.248845107056</v>
          </cell>
          <cell r="F732">
            <v>1835.5720861943021</v>
          </cell>
          <cell r="G732">
            <v>1968.590502925824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  <cell r="E733">
            <v>42393.409301363943</v>
          </cell>
          <cell r="F733">
            <v>44818.551771244209</v>
          </cell>
          <cell r="G733">
            <v>48066.418113105537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  <cell r="E734">
            <v>347.24976902141111</v>
          </cell>
          <cell r="F734">
            <v>367.11441723886043</v>
          </cell>
          <cell r="G734">
            <v>393.7181005851649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  <cell r="E735">
            <v>42393.409301363943</v>
          </cell>
          <cell r="F735">
            <v>44818.551771244209</v>
          </cell>
          <cell r="G735">
            <v>48066.418113105537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  <cell r="E736">
            <v>42540.29595366001</v>
          </cell>
          <cell r="F736">
            <v>44973.841169736254</v>
          </cell>
          <cell r="G736">
            <v>48232.96086965307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276.09651255576563</v>
          </cell>
          <cell r="F742">
            <v>276.09651255576563</v>
          </cell>
          <cell r="G742">
            <v>443.90016578559408</v>
          </cell>
          <cell r="H742">
            <v>996.20569801629279</v>
          </cell>
          <cell r="I742">
            <v>1296.541889379522</v>
          </cell>
          <cell r="J742">
            <v>1359.1593945876971</v>
          </cell>
          <cell r="K742">
            <v>1358.990176535581</v>
          </cell>
          <cell r="L742">
            <v>1180.2452983698599</v>
          </cell>
          <cell r="M742">
            <v>341.72751430029308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5485.1173827745424</v>
          </cell>
          <cell r="F743">
            <v>5485.1173827745424</v>
          </cell>
          <cell r="G743">
            <v>8818.8166269404701</v>
          </cell>
          <cell r="H743">
            <v>19791.286533923689</v>
          </cell>
          <cell r="I743">
            <v>25757.96553567316</v>
          </cell>
          <cell r="J743">
            <v>27001.96663914224</v>
          </cell>
          <cell r="K743">
            <v>26998.60484050689</v>
          </cell>
          <cell r="L743">
            <v>23447.539927614551</v>
          </cell>
          <cell r="M743">
            <v>6788.9866174324889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55.219302511153089</v>
          </cell>
          <cell r="F744">
            <v>55.219302511153089</v>
          </cell>
          <cell r="G744">
            <v>88.780033157118822</v>
          </cell>
          <cell r="H744">
            <v>199.2411396032586</v>
          </cell>
          <cell r="I744">
            <v>259.30837787590428</v>
          </cell>
          <cell r="J744">
            <v>271.83187891753931</v>
          </cell>
          <cell r="K744">
            <v>271.79803530711632</v>
          </cell>
          <cell r="L744">
            <v>236.04905967397201</v>
          </cell>
          <cell r="M744">
            <v>68.345502860058616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5485.1173827745424</v>
          </cell>
          <cell r="F745">
            <v>5485.1173827745424</v>
          </cell>
          <cell r="G745">
            <v>8818.8166269404701</v>
          </cell>
          <cell r="H745">
            <v>19791.286533923689</v>
          </cell>
          <cell r="I745">
            <v>25757.96553567316</v>
          </cell>
          <cell r="J745">
            <v>27001.96663914224</v>
          </cell>
          <cell r="K745">
            <v>26998.60484050689</v>
          </cell>
          <cell r="L745">
            <v>23447.539927614551</v>
          </cell>
          <cell r="M745">
            <v>6788.9866174324889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5508.4751477367599</v>
          </cell>
          <cell r="F746">
            <v>5508.4751477367599</v>
          </cell>
          <cell r="G746">
            <v>8856.3705809659314</v>
          </cell>
          <cell r="H746">
            <v>19875.56553597586</v>
          </cell>
          <cell r="I746">
            <v>25867.652979514671</v>
          </cell>
          <cell r="J746">
            <v>27116.951523924359</v>
          </cell>
          <cell r="K746">
            <v>27113.575409441801</v>
          </cell>
          <cell r="L746">
            <v>23547.388679856649</v>
          </cell>
          <cell r="M746">
            <v>6817.8967651422963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1468.007844649698</v>
          </cell>
          <cell r="F747">
            <v>1189.5633006980081</v>
          </cell>
          <cell r="G747">
            <v>688.98495083407681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36661.049240385109</v>
          </cell>
          <cell r="F748">
            <v>29707.3608294316</v>
          </cell>
          <cell r="G748">
            <v>17206.250838829681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293.60156892993939</v>
          </cell>
          <cell r="F749">
            <v>237.91266013960171</v>
          </cell>
          <cell r="G749">
            <v>137.79699016681531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36661.049240385109</v>
          </cell>
          <cell r="F750">
            <v>29707.3608294316</v>
          </cell>
          <cell r="G750">
            <v>17206.250838829681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36785.242704042474</v>
          </cell>
          <cell r="F751">
            <v>29807.997884670651</v>
          </cell>
          <cell r="G751">
            <v>17264.538965670239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G752">
            <v>357.78542206097472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G753">
            <v>18984.09449455532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G754">
            <v>35.778542206097477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G755">
            <v>18984.09449455532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G756">
            <v>19003.701135684259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340.15627768748152</v>
          </cell>
          <cell r="F757">
            <v>343.69338589161242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6997.0146320314952</v>
          </cell>
          <cell r="F758">
            <v>7069.7729477904659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68.031255537496293</v>
          </cell>
          <cell r="F759">
            <v>68.738677178322476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6997.0146320314952</v>
          </cell>
          <cell r="F760">
            <v>7069.7729477904659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7025.7918531238556</v>
          </cell>
          <cell r="F761">
            <v>7098.8494082368952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G762">
            <v>264.59208007812123</v>
          </cell>
          <cell r="H762">
            <v>1650.591314262633</v>
          </cell>
          <cell r="I762">
            <v>2640.7874666002558</v>
          </cell>
          <cell r="J762">
            <v>3690.4841017772042</v>
          </cell>
          <cell r="K762">
            <v>3966.623337952647</v>
          </cell>
          <cell r="L762">
            <v>3980.4706887799312</v>
          </cell>
          <cell r="M762">
            <v>3131.826833482553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G763">
            <v>5442.6590872069528</v>
          </cell>
          <cell r="H763">
            <v>33952.663334382371</v>
          </cell>
          <cell r="I763">
            <v>54320.998187967263</v>
          </cell>
          <cell r="J763">
            <v>75913.257973557091</v>
          </cell>
          <cell r="K763">
            <v>81593.442061685972</v>
          </cell>
          <cell r="L763">
            <v>81878.282068203174</v>
          </cell>
          <cell r="M763">
            <v>64421.677964736104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G764">
            <v>52.918416015624231</v>
          </cell>
          <cell r="H764">
            <v>330.11826285252658</v>
          </cell>
          <cell r="I764">
            <v>528.15749332005112</v>
          </cell>
          <cell r="J764">
            <v>738.09682035544063</v>
          </cell>
          <cell r="K764">
            <v>793.32466759052954</v>
          </cell>
          <cell r="L764">
            <v>796.09413775598614</v>
          </cell>
          <cell r="M764">
            <v>626.36536669651036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G765">
            <v>5442.6590872069528</v>
          </cell>
          <cell r="H765">
            <v>33952.663334382371</v>
          </cell>
          <cell r="I765">
            <v>54320.998187967263</v>
          </cell>
          <cell r="J765">
            <v>75913.257973557091</v>
          </cell>
          <cell r="K765">
            <v>81593.442061685972</v>
          </cell>
          <cell r="L765">
            <v>81878.282068203174</v>
          </cell>
          <cell r="M765">
            <v>64421.677964736104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G766">
            <v>5465.0435771815619</v>
          </cell>
          <cell r="H766">
            <v>34092.303359568978</v>
          </cell>
          <cell r="I766">
            <v>54544.408807641637</v>
          </cell>
          <cell r="J766">
            <v>76225.472928567411</v>
          </cell>
          <cell r="K766">
            <v>81929.018396076746</v>
          </cell>
          <cell r="L766">
            <v>82215.02988847396</v>
          </cell>
          <cell r="M766">
            <v>64686.630514848723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2333.5031271375628</v>
          </cell>
          <cell r="F767">
            <v>1778.4938901354551</v>
          </cell>
          <cell r="G767">
            <v>1581.7932734915939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52908.294235965688</v>
          </cell>
          <cell r="F768">
            <v>40324.384802337903</v>
          </cell>
          <cell r="G768">
            <v>35864.526154299383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466.70062542751259</v>
          </cell>
          <cell r="F769">
            <v>355.69877802709112</v>
          </cell>
          <cell r="G769">
            <v>316.35865469831867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52908.294235965688</v>
          </cell>
          <cell r="F770">
            <v>40324.384802337903</v>
          </cell>
          <cell r="G770">
            <v>35864.526154299383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53105.708600521517</v>
          </cell>
          <cell r="F771">
            <v>40474.845385443346</v>
          </cell>
          <cell r="G771">
            <v>35998.345865236777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144.37379036243641</v>
          </cell>
          <cell r="F772">
            <v>226.23242452485559</v>
          </cell>
          <cell r="G772">
            <v>326.95784288769471</v>
          </cell>
          <cell r="H772">
            <v>195.06633810602841</v>
          </cell>
          <cell r="I772">
            <v>197.01489264987109</v>
          </cell>
          <cell r="J772">
            <v>261.84421603871351</v>
          </cell>
          <cell r="K772">
            <v>284.55002916579969</v>
          </cell>
          <cell r="L772">
            <v>142.27501458357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3273.4350734843069</v>
          </cell>
          <cell r="F773">
            <v>5129.4431720602252</v>
          </cell>
          <cell r="G773">
            <v>7413.2241577403302</v>
          </cell>
          <cell r="H773">
            <v>4422.8041059906836</v>
          </cell>
          <cell r="I773">
            <v>4466.9843326814107</v>
          </cell>
          <cell r="J773">
            <v>5936.881191651094</v>
          </cell>
          <cell r="K773">
            <v>6451.6976612858989</v>
          </cell>
          <cell r="L773">
            <v>3225.8488306581421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28.874758072487278</v>
          </cell>
          <cell r="F774">
            <v>45.246484904971119</v>
          </cell>
          <cell r="G774">
            <v>65.391568577538933</v>
          </cell>
          <cell r="H774">
            <v>39.013267621205671</v>
          </cell>
          <cell r="I774">
            <v>39.402978529974227</v>
          </cell>
          <cell r="J774">
            <v>52.368843207742678</v>
          </cell>
          <cell r="K774">
            <v>56.910005833159943</v>
          </cell>
          <cell r="L774">
            <v>28.45500291671398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3273.4350734843069</v>
          </cell>
          <cell r="F775">
            <v>5129.4431720602252</v>
          </cell>
          <cell r="G775">
            <v>7413.2241577403302</v>
          </cell>
          <cell r="H775">
            <v>4422.8041059906836</v>
          </cell>
          <cell r="I775">
            <v>4466.9843326814107</v>
          </cell>
          <cell r="J775">
            <v>5936.881191651094</v>
          </cell>
          <cell r="K775">
            <v>6451.6976612858989</v>
          </cell>
          <cell r="L775">
            <v>3225.8488306581421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3285.649096148969</v>
          </cell>
          <cell r="F776">
            <v>5148.5824351750289</v>
          </cell>
          <cell r="G776">
            <v>7440.8847912486281</v>
          </cell>
          <cell r="H776">
            <v>4439.3067181944534</v>
          </cell>
          <cell r="I776">
            <v>4483.6517925995886</v>
          </cell>
          <cell r="J776">
            <v>5959.0332123279704</v>
          </cell>
          <cell r="K776">
            <v>6475.7705937533237</v>
          </cell>
          <cell r="L776">
            <v>3237.8852968919118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332.01152197836097</v>
          </cell>
          <cell r="F777">
            <v>332.01444762350422</v>
          </cell>
          <cell r="I777">
            <v>455.96980265220708</v>
          </cell>
          <cell r="J777">
            <v>197.30067757421349</v>
          </cell>
          <cell r="K777">
            <v>198.29555981319959</v>
          </cell>
          <cell r="L777">
            <v>199.27715562762631</v>
          </cell>
          <cell r="M777">
            <v>201.54165458815979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17616.531356171839</v>
          </cell>
          <cell r="F778">
            <v>17616.686590903129</v>
          </cell>
          <cell r="I778">
            <v>24193.757728726101</v>
          </cell>
          <cell r="J778">
            <v>10468.773952087769</v>
          </cell>
          <cell r="K778">
            <v>10521.56240368838</v>
          </cell>
          <cell r="L778">
            <v>10573.64587760185</v>
          </cell>
          <cell r="M778">
            <v>10693.800192447759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33.201152197836102</v>
          </cell>
          <cell r="F779">
            <v>33.20144476235042</v>
          </cell>
          <cell r="I779">
            <v>45.596980265220722</v>
          </cell>
          <cell r="J779">
            <v>19.730067757421359</v>
          </cell>
          <cell r="K779">
            <v>19.82955598131997</v>
          </cell>
          <cell r="L779">
            <v>19.927715562762629</v>
          </cell>
          <cell r="M779">
            <v>20.154165458815989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17616.531356171839</v>
          </cell>
          <cell r="F780">
            <v>17616.686590903129</v>
          </cell>
          <cell r="I780">
            <v>24193.757728726101</v>
          </cell>
          <cell r="J780">
            <v>10468.773952087769</v>
          </cell>
          <cell r="K780">
            <v>10521.56240368838</v>
          </cell>
          <cell r="L780">
            <v>10573.64587760185</v>
          </cell>
          <cell r="M780">
            <v>10693.800192447759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17634.725587576249</v>
          </cell>
          <cell r="F781">
            <v>17634.880982632909</v>
          </cell>
          <cell r="I781">
            <v>24218.744873911452</v>
          </cell>
          <cell r="J781">
            <v>10479.586029218841</v>
          </cell>
          <cell r="K781">
            <v>10532.429000366141</v>
          </cell>
          <cell r="L781">
            <v>10584.56626573024</v>
          </cell>
          <cell r="M781">
            <v>10704.84467511919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E782">
            <v>0.8879255216390054</v>
          </cell>
          <cell r="F782">
            <v>9.4299723764957566</v>
          </cell>
          <cell r="G782">
            <v>16.522775439025221</v>
          </cell>
          <cell r="H782">
            <v>16.373335084955819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E783">
            <v>47.113328178165638</v>
          </cell>
          <cell r="F783">
            <v>500.35433429686458</v>
          </cell>
          <cell r="G783">
            <v>876.69846479467822</v>
          </cell>
          <cell r="H783">
            <v>868.7691596077558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E784">
            <v>8.8792552163900543E-2</v>
          </cell>
          <cell r="F784">
            <v>0.94299723764957555</v>
          </cell>
          <cell r="G784">
            <v>1.652277543902523</v>
          </cell>
          <cell r="H784">
            <v>1.637333508495582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E785">
            <v>47.113328178165638</v>
          </cell>
          <cell r="F785">
            <v>500.35433429686458</v>
          </cell>
          <cell r="G785">
            <v>876.69846479467822</v>
          </cell>
          <cell r="H785">
            <v>868.7691596077558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E786">
            <v>47.161986496751453</v>
          </cell>
          <cell r="F786">
            <v>500.87109678309668</v>
          </cell>
          <cell r="G786">
            <v>877.60391288873689</v>
          </cell>
          <cell r="H786">
            <v>869.66641837041129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132.41082748565839</v>
          </cell>
          <cell r="F787">
            <v>132.4108274856585</v>
          </cell>
          <cell r="G787">
            <v>220.92929668545179</v>
          </cell>
          <cell r="H787">
            <v>514.90881375828644</v>
          </cell>
          <cell r="I787">
            <v>621.79772882095585</v>
          </cell>
          <cell r="J787">
            <v>651.82793674698769</v>
          </cell>
          <cell r="K787">
            <v>651.8279367469878</v>
          </cell>
          <cell r="L787">
            <v>566.09449499697416</v>
          </cell>
          <cell r="M787">
            <v>163.9066598287547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2630.5617727150802</v>
          </cell>
          <cell r="F788">
            <v>2630.561772715082</v>
          </cell>
          <cell r="G788">
            <v>4389.1286941509761</v>
          </cell>
          <cell r="H788">
            <v>10229.521766664629</v>
          </cell>
          <cell r="I788">
            <v>12353.048212576319</v>
          </cell>
          <cell r="J788">
            <v>12949.64834337349</v>
          </cell>
          <cell r="K788">
            <v>12949.64834337349</v>
          </cell>
          <cell r="L788">
            <v>11246.41063393989</v>
          </cell>
          <cell r="M788">
            <v>3256.2789752645931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26.482165497131671</v>
          </cell>
          <cell r="F789">
            <v>26.482165497131689</v>
          </cell>
          <cell r="G789">
            <v>44.185859337090363</v>
          </cell>
          <cell r="H789">
            <v>102.9817627516573</v>
          </cell>
          <cell r="I789">
            <v>124.3595457641912</v>
          </cell>
          <cell r="J789">
            <v>130.36558734939749</v>
          </cell>
          <cell r="K789">
            <v>130.36558734939749</v>
          </cell>
          <cell r="L789">
            <v>113.2188989993948</v>
          </cell>
          <cell r="M789">
            <v>32.781331965750937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0.13241082748565841</v>
          </cell>
          <cell r="F790">
            <v>0.13241082748565841</v>
          </cell>
          <cell r="G790">
            <v>0.22092929668545189</v>
          </cell>
          <cell r="H790">
            <v>0.51490881375828645</v>
          </cell>
          <cell r="I790">
            <v>0.62179772882095596</v>
          </cell>
          <cell r="J790">
            <v>0.6518279367469878</v>
          </cell>
          <cell r="K790">
            <v>0.6518279367469878</v>
          </cell>
          <cell r="L790">
            <v>0.56609449499697417</v>
          </cell>
          <cell r="M790">
            <v>0.16390665982875471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2630.5617727150802</v>
          </cell>
          <cell r="F791">
            <v>2630.561772715082</v>
          </cell>
          <cell r="G791">
            <v>4389.1286941509761</v>
          </cell>
          <cell r="H791">
            <v>10229.521766664629</v>
          </cell>
          <cell r="I791">
            <v>12353.048212576319</v>
          </cell>
          <cell r="J791">
            <v>12949.64834337349</v>
          </cell>
          <cell r="K791">
            <v>12949.64834337349</v>
          </cell>
          <cell r="L791">
            <v>11246.41063393989</v>
          </cell>
          <cell r="M791">
            <v>3256.2789752645931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2641.763728720367</v>
          </cell>
          <cell r="F792">
            <v>2641.7637287203679</v>
          </cell>
          <cell r="G792">
            <v>4407.8193126505657</v>
          </cell>
          <cell r="H792">
            <v>10273.083052308581</v>
          </cell>
          <cell r="I792">
            <v>12405.65230043458</v>
          </cell>
          <cell r="J792">
            <v>13004.792986822289</v>
          </cell>
          <cell r="K792">
            <v>13004.792986822289</v>
          </cell>
          <cell r="L792">
            <v>11294.302228216629</v>
          </cell>
          <cell r="M792">
            <v>3270.1454786861059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2.6482165497131682E-2</v>
          </cell>
          <cell r="F793">
            <v>2.6482165497131688E-2</v>
          </cell>
          <cell r="G793">
            <v>4.4185859337090357E-2</v>
          </cell>
          <cell r="H793">
            <v>0.1029817627516573</v>
          </cell>
          <cell r="I793">
            <v>0.1243595457641912</v>
          </cell>
          <cell r="J793">
            <v>0.13036558734939749</v>
          </cell>
          <cell r="K793">
            <v>0.13036558734939749</v>
          </cell>
          <cell r="L793">
            <v>0.1132188989993948</v>
          </cell>
          <cell r="M793">
            <v>3.2781331965750928E-2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  <cell r="E794">
            <v>4927.1585408056199</v>
          </cell>
          <cell r="F794">
            <v>5209.6023122333218</v>
          </cell>
          <cell r="G794">
            <v>5588.1244927443722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  <cell r="E795">
            <v>0</v>
          </cell>
          <cell r="F795">
            <v>0</v>
          </cell>
          <cell r="G795">
            <v>0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  <cell r="E796">
            <v>646.68955848073779</v>
          </cell>
          <cell r="F796">
            <v>683.76030348062341</v>
          </cell>
          <cell r="G796">
            <v>733.44133967269886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  <cell r="E797">
            <v>4.9271585408056202</v>
          </cell>
          <cell r="F797">
            <v>5.2096023122333186</v>
          </cell>
          <cell r="G797">
            <v>5.5881244927443712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  <cell r="E798">
            <v>0</v>
          </cell>
          <cell r="F798">
            <v>0</v>
          </cell>
          <cell r="G798">
            <v>0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  <cell r="E799">
            <v>315.89245194740039</v>
          </cell>
          <cell r="F799">
            <v>334.00062824305883</v>
          </cell>
          <cell r="G799">
            <v>358.26863154107349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  <cell r="E800">
            <v>0.64668955848073773</v>
          </cell>
          <cell r="F800">
            <v>0.68376030348062344</v>
          </cell>
          <cell r="G800">
            <v>0.73344133967269898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  <cell r="E808">
            <v>45.264283335565793</v>
          </cell>
          <cell r="F808">
            <v>45.264283335565793</v>
          </cell>
          <cell r="G808">
            <v>45.2642833355658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  <cell r="E809">
            <v>1026.2921841617281</v>
          </cell>
          <cell r="F809">
            <v>1026.2921841617281</v>
          </cell>
          <cell r="G809">
            <v>1026.2921841617281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  <cell r="E810">
            <v>9.0528566671131578</v>
          </cell>
          <cell r="F810">
            <v>9.0528566671131596</v>
          </cell>
          <cell r="G810">
            <v>9.0528566671131578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  <cell r="E811">
            <v>4.5264283335565807E-2</v>
          </cell>
          <cell r="F811">
            <v>4.52642833355658E-2</v>
          </cell>
          <cell r="G811">
            <v>4.52642833355658E-2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  <cell r="E812">
            <v>1026.2921841617281</v>
          </cell>
          <cell r="F812">
            <v>1026.2921841617281</v>
          </cell>
          <cell r="G812">
            <v>1026.2921841617281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  <cell r="E813">
            <v>1030.1215425319169</v>
          </cell>
          <cell r="F813">
            <v>1030.1215425319169</v>
          </cell>
          <cell r="G813">
            <v>1030.1215425319169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  <cell r="E814">
            <v>9.0528566671131561E-3</v>
          </cell>
          <cell r="F814">
            <v>9.0528566671131579E-3</v>
          </cell>
          <cell r="G814">
            <v>9.0528566671131579E-3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I815">
            <v>68.278691739418221</v>
          </cell>
          <cell r="J815">
            <v>90.746340391788721</v>
          </cell>
          <cell r="K815">
            <v>98.615406503203772</v>
          </cell>
          <cell r="L815">
            <v>49.307703251838177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I816">
            <v>1548.105537371742</v>
          </cell>
          <cell r="J816">
            <v>2057.5220244831562</v>
          </cell>
          <cell r="K816">
            <v>2235.9399834493061</v>
          </cell>
          <cell r="L816">
            <v>1117.9699917300111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I817">
            <v>13.65573834788364</v>
          </cell>
          <cell r="J817">
            <v>18.149268078357739</v>
          </cell>
          <cell r="K817">
            <v>19.72308130064075</v>
          </cell>
          <cell r="L817">
            <v>9.8615406503676315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I818">
            <v>6.8278691739418224E-2</v>
          </cell>
          <cell r="J818">
            <v>9.0746340391788707E-2</v>
          </cell>
          <cell r="K818">
            <v>9.8615406503203745E-2</v>
          </cell>
          <cell r="L818">
            <v>4.930770325183817E-2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I819">
            <v>1548.105537371742</v>
          </cell>
          <cell r="J819">
            <v>2057.5220244831562</v>
          </cell>
          <cell r="K819">
            <v>2235.9399834493061</v>
          </cell>
          <cell r="L819">
            <v>1117.9699917300111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I820">
            <v>1553.881914692897</v>
          </cell>
          <cell r="J820">
            <v>2065.1991648803009</v>
          </cell>
          <cell r="K820">
            <v>2244.2828468394769</v>
          </cell>
          <cell r="L820">
            <v>1122.141423425116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I821">
            <v>1.3655738347883639E-2</v>
          </cell>
          <cell r="J821">
            <v>1.814926807835774E-2</v>
          </cell>
          <cell r="K821">
            <v>1.9723081300640748E-2</v>
          </cell>
          <cell r="L821">
            <v>9.8615406503676332E-3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52.095900000000007</v>
          </cell>
          <cell r="F822">
            <v>52.095900000000007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1294.4094620000001</v>
          </cell>
          <cell r="F823">
            <v>1294.4094620000001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10.419180000000001</v>
          </cell>
          <cell r="F824">
            <v>10.419180000000001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1294.4094620000001</v>
          </cell>
          <cell r="F825">
            <v>1294.4094620000001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1298.8167751399999</v>
          </cell>
          <cell r="F826">
            <v>1298.8167751399999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10.191831188811189</v>
          </cell>
          <cell r="H849">
            <v>6.7945541258741242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447.95843819300711</v>
          </cell>
          <cell r="G850">
            <v>335.96882864475532</v>
          </cell>
          <cell r="H850">
            <v>223.97921909650341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1.2286043076923081</v>
          </cell>
          <cell r="H851">
            <v>0.81906953846153829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1.0191831188811191E-2</v>
          </cell>
          <cell r="H852">
            <v>6.794554125874124E-3</v>
          </cell>
          <cell r="I852">
            <v>3.3972770629370611E-3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447.95843819300711</v>
          </cell>
          <cell r="G853">
            <v>335.96882864475532</v>
          </cell>
          <cell r="H853">
            <v>223.97921909650341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560.98291418027941</v>
          </cell>
          <cell r="F854">
            <v>448.7863313442237</v>
          </cell>
          <cell r="G854">
            <v>336.58974850816782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8.9353040559440584E-4</v>
          </cell>
          <cell r="G855">
            <v>6.7014780419580419E-4</v>
          </cell>
          <cell r="H855">
            <v>4.4676520279720281E-4</v>
          </cell>
          <cell r="I855">
            <v>2.233826013986013E-4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E868">
            <v>1.2718003250769061</v>
          </cell>
          <cell r="F868">
            <v>12.689386538211179</v>
          </cell>
          <cell r="G868">
            <v>20.839581228417959</v>
          </cell>
          <cell r="H868">
            <v>20.65211121882049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E869">
            <v>67.481725248580616</v>
          </cell>
          <cell r="F869">
            <v>673.29884971748515</v>
          </cell>
          <cell r="G869">
            <v>1105.748179979857</v>
          </cell>
          <cell r="H869">
            <v>1095.8010212706149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E870">
            <v>0.12718003250769061</v>
          </cell>
          <cell r="F870">
            <v>1.268938653821118</v>
          </cell>
          <cell r="G870">
            <v>2.0839581228417949</v>
          </cell>
          <cell r="H870">
            <v>2.065211121882049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E871">
            <v>1.2718003250769059E-3</v>
          </cell>
          <cell r="F871">
            <v>1.2980650328473691E-2</v>
          </cell>
          <cell r="G871">
            <v>2.1570278347174329E-2</v>
          </cell>
          <cell r="H871">
            <v>2.1375019319085892E-2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E872">
            <v>67.481725248580616</v>
          </cell>
          <cell r="F872">
            <v>673.29884971748515</v>
          </cell>
          <cell r="G872">
            <v>1105.748179979857</v>
          </cell>
          <cell r="H872">
            <v>1095.8010212706149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E873">
            <v>67.551419906394813</v>
          </cell>
          <cell r="F873">
            <v>673.99422809977909</v>
          </cell>
          <cell r="G873">
            <v>1106.890189031174</v>
          </cell>
          <cell r="H873">
            <v>1096.932756965406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499.9464479795796</v>
          </cell>
          <cell r="F874">
            <v>415.76255347937371</v>
          </cell>
          <cell r="G874">
            <v>356.10230653423991</v>
          </cell>
          <cell r="H874">
            <v>222.9847897643497</v>
          </cell>
          <cell r="I874">
            <v>118.7007688447468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10228.04969067684</v>
          </cell>
          <cell r="F875">
            <v>8483.202234999475</v>
          </cell>
          <cell r="G875">
            <v>6362.4016762496067</v>
          </cell>
          <cell r="H875">
            <v>4241.6011174997384</v>
          </cell>
          <cell r="I875">
            <v>2120.8005587498701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83.507403383717644</v>
          </cell>
          <cell r="F876">
            <v>69.406431249761084</v>
          </cell>
          <cell r="G876">
            <v>57.866624811813963</v>
          </cell>
          <cell r="H876">
            <v>36.685551709367537</v>
          </cell>
          <cell r="I876">
            <v>19.288874937271341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0.49994644797957949</v>
          </cell>
          <cell r="F877">
            <v>0.41576255347937369</v>
          </cell>
          <cell r="G877">
            <v>0.35610230653424008</v>
          </cell>
          <cell r="H877">
            <v>0.22298478976434971</v>
          </cell>
          <cell r="I877">
            <v>0.1187007688447468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10228.04969067684</v>
          </cell>
          <cell r="F878">
            <v>8483.202234999475</v>
          </cell>
          <cell r="G878">
            <v>6362.4016762496067</v>
          </cell>
          <cell r="H878">
            <v>4241.6011174997384</v>
          </cell>
          <cell r="I878">
            <v>2120.8005587498701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10265.43355808468</v>
          </cell>
          <cell r="F879">
            <v>8514.2794153488885</v>
          </cell>
          <cell r="G879">
            <v>6388.5484881068851</v>
          </cell>
          <cell r="H879">
            <v>4258.1080316532389</v>
          </cell>
          <cell r="I879">
            <v>2129.5161627022949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7.63516305491585E-2</v>
          </cell>
          <cell r="F880">
            <v>6.3471392807523758E-2</v>
          </cell>
          <cell r="G880">
            <v>5.3415345980135982E-2</v>
          </cell>
          <cell r="H880">
            <v>3.3718032488248881E-2</v>
          </cell>
          <cell r="I880">
            <v>1.7805115326712011E-2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G881">
            <v>24.20998796524081</v>
          </cell>
          <cell r="H881">
            <v>62.040931932339092</v>
          </cell>
          <cell r="I881">
            <v>29.43365347247007</v>
          </cell>
          <cell r="J881">
            <v>17.394484306565101</v>
          </cell>
          <cell r="M881">
            <v>62.509102786923989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G882">
            <v>1284.5819614356781</v>
          </cell>
          <cell r="H882">
            <v>3291.8918483299121</v>
          </cell>
          <cell r="I882">
            <v>1561.7496532492621</v>
          </cell>
          <cell r="J882">
            <v>922.95133730634404</v>
          </cell>
          <cell r="M882">
            <v>3316.7329938741859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G883">
            <v>2.4209987965240818</v>
          </cell>
          <cell r="H883">
            <v>6.2040931932339092</v>
          </cell>
          <cell r="I883">
            <v>2.9433653472470058</v>
          </cell>
          <cell r="J883">
            <v>1.7394484306565099</v>
          </cell>
          <cell r="M883">
            <v>6.2509102786923973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G884">
            <v>2.420998796524082E-2</v>
          </cell>
          <cell r="H884">
            <v>6.2040931932339088E-2</v>
          </cell>
          <cell r="I884">
            <v>2.9433653472470071E-2</v>
          </cell>
          <cell r="J884">
            <v>1.7394484306565101E-2</v>
          </cell>
          <cell r="M884">
            <v>6.2509102786923981E-2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G885">
            <v>1284.5819614356781</v>
          </cell>
          <cell r="H885">
            <v>3291.8918483299121</v>
          </cell>
          <cell r="I885">
            <v>1561.7496532492621</v>
          </cell>
          <cell r="J885">
            <v>922.95133730634404</v>
          </cell>
          <cell r="M885">
            <v>3316.7329938741859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G886">
            <v>1285.908668776173</v>
          </cell>
          <cell r="H886">
            <v>3295.2916913998051</v>
          </cell>
          <cell r="I886">
            <v>1563.3626174595529</v>
          </cell>
          <cell r="J886">
            <v>923.90455504634394</v>
          </cell>
          <cell r="M886">
            <v>3320.1584927069098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G887">
            <v>97.801861591157234</v>
          </cell>
          <cell r="H887">
            <v>597.63357817167071</v>
          </cell>
          <cell r="I887">
            <v>936.06462532721127</v>
          </cell>
          <cell r="J887">
            <v>1307.4365155719649</v>
          </cell>
          <cell r="K887">
            <v>1404.7690394760259</v>
          </cell>
          <cell r="L887">
            <v>1408.249654441212</v>
          </cell>
          <cell r="M887">
            <v>1108.008173117177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G888">
            <v>2011.7842929301039</v>
          </cell>
          <cell r="H888">
            <v>12293.32270299127</v>
          </cell>
          <cell r="I888">
            <v>19254.849342980731</v>
          </cell>
          <cell r="J888">
            <v>26893.969125315329</v>
          </cell>
          <cell r="K888">
            <v>28896.09914202186</v>
          </cell>
          <cell r="L888">
            <v>28967.695391855741</v>
          </cell>
          <cell r="M888">
            <v>22791.728121020329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G889">
            <v>19.56037231823144</v>
          </cell>
          <cell r="H889">
            <v>119.5267156343341</v>
          </cell>
          <cell r="I889">
            <v>187.21292506544219</v>
          </cell>
          <cell r="J889">
            <v>261.487303114393</v>
          </cell>
          <cell r="K889">
            <v>280.9538078952051</v>
          </cell>
          <cell r="L889">
            <v>281.64993088824252</v>
          </cell>
          <cell r="M889">
            <v>221.60163462343539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G890">
            <v>9.7801861591157224E-2</v>
          </cell>
          <cell r="H890">
            <v>0.59763357817167062</v>
          </cell>
          <cell r="I890">
            <v>0.93606462532721113</v>
          </cell>
          <cell r="J890">
            <v>1.3074365155719649</v>
          </cell>
          <cell r="K890">
            <v>1.4047690394760259</v>
          </cell>
          <cell r="L890">
            <v>1.408249654441212</v>
          </cell>
          <cell r="M890">
            <v>1.1080081731171769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G891">
            <v>2011.7842929301039</v>
          </cell>
          <cell r="H891">
            <v>12293.32270299127</v>
          </cell>
          <cell r="I891">
            <v>19254.849342980731</v>
          </cell>
          <cell r="J891">
            <v>26893.969125315329</v>
          </cell>
          <cell r="K891">
            <v>28896.09914202186</v>
          </cell>
          <cell r="L891">
            <v>28967.695391855741</v>
          </cell>
          <cell r="M891">
            <v>22791.728121020329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G892">
            <v>2020.0583304207159</v>
          </cell>
          <cell r="H892">
            <v>12343.88250370459</v>
          </cell>
          <cell r="I892">
            <v>19334.040410283422</v>
          </cell>
          <cell r="J892">
            <v>27004.578254532709</v>
          </cell>
          <cell r="K892">
            <v>29014.94260276153</v>
          </cell>
          <cell r="L892">
            <v>29086.83331262146</v>
          </cell>
          <cell r="M892">
            <v>22885.46561246604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G893">
            <v>1.9560372318231441E-2</v>
          </cell>
          <cell r="H893">
            <v>0.1195267156343341</v>
          </cell>
          <cell r="I893">
            <v>0.18721292506544221</v>
          </cell>
          <cell r="J893">
            <v>0.261487303114393</v>
          </cell>
          <cell r="K893">
            <v>0.28095380789520519</v>
          </cell>
          <cell r="L893">
            <v>0.28164993088824247</v>
          </cell>
          <cell r="M893">
            <v>0.22160163462343541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E894">
            <v>5856.9767200109054</v>
          </cell>
          <cell r="F894">
            <v>7037.9962550734563</v>
          </cell>
          <cell r="G894">
            <v>7737.2058534808284</v>
          </cell>
          <cell r="H894">
            <v>9436.2817482865339</v>
          </cell>
          <cell r="I894">
            <v>10356.175316443479</v>
          </cell>
          <cell r="J894">
            <v>11335.67475322572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E895">
            <v>768.72819450143106</v>
          </cell>
          <cell r="F895">
            <v>923.73700847839098</v>
          </cell>
          <cell r="G895">
            <v>1015.508268269359</v>
          </cell>
          <cell r="H895">
            <v>1238.511979462608</v>
          </cell>
          <cell r="I895">
            <v>1359.2480102832069</v>
          </cell>
          <cell r="J895">
            <v>1487.8073113608759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E896">
            <v>5.8569767200109037</v>
          </cell>
          <cell r="F896">
            <v>7.0379962550734554</v>
          </cell>
          <cell r="G896">
            <v>7.7372058534808277</v>
          </cell>
          <cell r="H896">
            <v>9.4362817482865324</v>
          </cell>
          <cell r="I896">
            <v>10.35617531644348</v>
          </cell>
          <cell r="J896">
            <v>11.335674753225719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E897">
            <v>375.50541996169909</v>
          </cell>
          <cell r="F897">
            <v>451.22353490339702</v>
          </cell>
          <cell r="G897">
            <v>496.05161028128958</v>
          </cell>
          <cell r="H897">
            <v>604.98361358702039</v>
          </cell>
          <cell r="I897">
            <v>663.96028997548274</v>
          </cell>
          <cell r="J897">
            <v>726.75844761618384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270.10033734939759</v>
          </cell>
          <cell r="F922">
            <v>225.0836144578314</v>
          </cell>
          <cell r="G922">
            <v>180.0668915662651</v>
          </cell>
          <cell r="H922">
            <v>135.0501686746988</v>
          </cell>
          <cell r="I922">
            <v>47.386024096385547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35.450669277108439</v>
          </cell>
          <cell r="F924">
            <v>29.54222439759036</v>
          </cell>
          <cell r="G924">
            <v>23.633779518072281</v>
          </cell>
          <cell r="H924">
            <v>17.725334638554219</v>
          </cell>
          <cell r="I924">
            <v>6.2194156626506034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0.27010033734939759</v>
          </cell>
          <cell r="F925">
            <v>0.2250836144578314</v>
          </cell>
          <cell r="G925">
            <v>0.18006689156626501</v>
          </cell>
          <cell r="H925">
            <v>0.1350501686746988</v>
          </cell>
          <cell r="I925">
            <v>4.7386024096385551E-2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17.316807878313259</v>
          </cell>
          <cell r="F927">
            <v>14.43067323192771</v>
          </cell>
          <cell r="G927">
            <v>11.54453858554217</v>
          </cell>
          <cell r="H927">
            <v>8.6584039391566279</v>
          </cell>
          <cell r="I927">
            <v>3.0380364698795179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67.437379518072291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1339.755939759036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13.48747590361446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1339.755939759036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1345.461142066265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65.242441176470592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3461.76392882353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6.5242441176470569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3461.76392882353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3465.3392146000001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1828.1100760270399</v>
          </cell>
          <cell r="F978">
            <v>901.901067911116</v>
          </cell>
          <cell r="G978">
            <v>259.13160847419681</v>
          </cell>
          <cell r="H978">
            <v>318.21433491637748</v>
          </cell>
          <cell r="I978">
            <v>40.915517127504721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16073.50197210738</v>
          </cell>
          <cell r="F979">
            <v>8045.5234632330139</v>
          </cell>
          <cell r="G979">
            <v>2456.928779216948</v>
          </cell>
          <cell r="H979">
            <v>2810.27288912412</v>
          </cell>
          <cell r="I979">
            <v>387.93612303425459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265.90692014938747</v>
          </cell>
          <cell r="F980">
            <v>131.18560987798051</v>
          </cell>
          <cell r="G980">
            <v>37.691870323519552</v>
          </cell>
          <cell r="H980">
            <v>46.285721442382183</v>
          </cell>
          <cell r="I980">
            <v>5.9513479458188687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1.8281100760270399</v>
          </cell>
          <cell r="F981">
            <v>0.90190106791111602</v>
          </cell>
          <cell r="G981">
            <v>0.25913160847419681</v>
          </cell>
          <cell r="H981">
            <v>0.31821433491637752</v>
          </cell>
          <cell r="I981">
            <v>4.0915517127504721E-2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16073.50197210738</v>
          </cell>
          <cell r="F982">
            <v>8045.5234632330139</v>
          </cell>
          <cell r="G982">
            <v>2456.928779216948</v>
          </cell>
          <cell r="H982">
            <v>2810.27288912412</v>
          </cell>
          <cell r="I982">
            <v>387.93612303425459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16198.444986212569</v>
          </cell>
          <cell r="F983">
            <v>8107.1643016744274</v>
          </cell>
          <cell r="G983">
            <v>2474.639246785212</v>
          </cell>
          <cell r="H983">
            <v>2832.021392486859</v>
          </cell>
          <cell r="I983">
            <v>390.73251265029631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0.2659069201493876</v>
          </cell>
          <cell r="F984">
            <v>0.1311856098779805</v>
          </cell>
          <cell r="G984">
            <v>3.7691870323519533E-2</v>
          </cell>
          <cell r="H984">
            <v>4.6285721442382168E-2</v>
          </cell>
          <cell r="I984">
            <v>5.9513479458188686E-3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449.1910235235494</v>
          </cell>
          <cell r="F985">
            <v>90.039370112862372</v>
          </cell>
          <cell r="G985">
            <v>147.74963415012951</v>
          </cell>
          <cell r="H985">
            <v>413.21851155584949</v>
          </cell>
          <cell r="I985">
            <v>459.11514491968609</v>
          </cell>
          <cell r="J985">
            <v>510.92226969295501</v>
          </cell>
          <cell r="K985">
            <v>507.9177257488758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4641.776694901987</v>
          </cell>
          <cell r="F986">
            <v>930.434109157188</v>
          </cell>
          <cell r="G986">
            <v>1526.7909921677469</v>
          </cell>
          <cell r="H986">
            <v>4270.0498371412205</v>
          </cell>
          <cell r="I986">
            <v>4744.3289566382482</v>
          </cell>
          <cell r="J986">
            <v>5279.6849450907448</v>
          </cell>
          <cell r="K986">
            <v>5248.6370805340639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65.336876148879909</v>
          </cell>
          <cell r="F987">
            <v>13.09663565277998</v>
          </cell>
          <cell r="G987">
            <v>21.490855876382469</v>
          </cell>
          <cell r="H987">
            <v>60.104510771759948</v>
          </cell>
          <cell r="I987">
            <v>66.780384715590728</v>
          </cell>
          <cell r="J987">
            <v>74.315966500793451</v>
          </cell>
          <cell r="K987">
            <v>73.87894192710921</v>
          </cell>
          <cell r="L987">
            <v>73.754217350706284</v>
          </cell>
          <cell r="M987">
            <v>73.594927092146946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0.44919102352354928</v>
          </cell>
          <cell r="F988">
            <v>9.0039370112862366E-2</v>
          </cell>
          <cell r="G988">
            <v>0.14774963415012951</v>
          </cell>
          <cell r="H988">
            <v>0.41321851155584971</v>
          </cell>
          <cell r="I988">
            <v>0.45911514491968608</v>
          </cell>
          <cell r="J988">
            <v>0.51092226969295496</v>
          </cell>
          <cell r="K988">
            <v>0.50791772574887573</v>
          </cell>
          <cell r="L988">
            <v>0.50706024428610563</v>
          </cell>
          <cell r="M988">
            <v>0.5059651237585101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4641.776694901987</v>
          </cell>
          <cell r="F989">
            <v>930.434109157188</v>
          </cell>
          <cell r="G989">
            <v>1526.7909921677469</v>
          </cell>
          <cell r="H989">
            <v>4270.0498371412205</v>
          </cell>
          <cell r="I989">
            <v>4744.3289566382482</v>
          </cell>
          <cell r="J989">
            <v>5279.6849450907448</v>
          </cell>
          <cell r="K989">
            <v>5248.6370805340639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4672.4768595824416</v>
          </cell>
          <cell r="F990">
            <v>936.5878908345378</v>
          </cell>
          <cell r="G990">
            <v>1536.889008072663</v>
          </cell>
          <cell r="H990">
            <v>4298.2914441401008</v>
          </cell>
          <cell r="I990">
            <v>4775.7073899064862</v>
          </cell>
          <cell r="J990">
            <v>5314.6041598503052</v>
          </cell>
          <cell r="K990">
            <v>5283.3509483720654</v>
          </cell>
          <cell r="L990">
            <v>5274.4314417869027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6.533687614887991E-2</v>
          </cell>
          <cell r="F991">
            <v>1.309663565277998E-2</v>
          </cell>
          <cell r="G991">
            <v>2.149085587638248E-2</v>
          </cell>
          <cell r="H991">
            <v>6.0104510771759947E-2</v>
          </cell>
          <cell r="I991">
            <v>6.6780384715590724E-2</v>
          </cell>
          <cell r="J991">
            <v>7.4315966500793459E-2</v>
          </cell>
          <cell r="K991">
            <v>7.3878941927109198E-2</v>
          </cell>
          <cell r="L991">
            <v>7.3754217350706294E-2</v>
          </cell>
          <cell r="M991">
            <v>7.3594927092146961E-2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728.92477318881254</v>
          </cell>
          <cell r="J996">
            <v>-13.811430298548</v>
          </cell>
          <cell r="K996">
            <v>-17.228229350959481</v>
          </cell>
          <cell r="L996">
            <v>-20.642587678727491</v>
          </cell>
          <cell r="M996">
            <v>785.6172731789444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-19771.189640782992</v>
          </cell>
          <cell r="J997">
            <v>-732.83449164095668</v>
          </cell>
          <cell r="K997">
            <v>-914.12984936191003</v>
          </cell>
          <cell r="L997">
            <v>-1095.295702233281</v>
          </cell>
          <cell r="M997">
            <v>-21387.600384895519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-37.261948060277021</v>
          </cell>
          <cell r="J998">
            <v>-1.3811430298548</v>
          </cell>
          <cell r="K998">
            <v>-1.7228229350959481</v>
          </cell>
          <cell r="L998">
            <v>-2.0642587678727491</v>
          </cell>
          <cell r="M998">
            <v>-40.308330917631949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-19771.189640782992</v>
          </cell>
          <cell r="J999">
            <v>-732.83449164095668</v>
          </cell>
          <cell r="K999">
            <v>-914.12984936191003</v>
          </cell>
          <cell r="L999">
            <v>-1095.295702233281</v>
          </cell>
          <cell r="M999">
            <v>-21387.600384895519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-19764.070581975229</v>
          </cell>
          <cell r="J1000">
            <v>-733.59135802131732</v>
          </cell>
          <cell r="K1000">
            <v>-915.07395633034241</v>
          </cell>
          <cell r="L1000">
            <v>-1096.426916038075</v>
          </cell>
          <cell r="M1000">
            <v>-21379.971835679498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-56.896691262909968</v>
          </cell>
          <cell r="J1001">
            <v>-56.896691262909968</v>
          </cell>
          <cell r="K1001">
            <v>-56.896691262909968</v>
          </cell>
          <cell r="L1001">
            <v>-50.131781350821271</v>
          </cell>
          <cell r="M1001">
            <v>1908.801985738578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-3018.9384384100031</v>
          </cell>
          <cell r="J1002">
            <v>-3018.9384384100031</v>
          </cell>
          <cell r="K1002">
            <v>-3018.9384384100031</v>
          </cell>
          <cell r="L1002">
            <v>-2659.9923184745771</v>
          </cell>
          <cell r="M1002">
            <v>-51961.442090340963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-5.6896691262909957</v>
          </cell>
          <cell r="J1003">
            <v>-5.6896691262909957</v>
          </cell>
          <cell r="K1003">
            <v>-5.6896691262909966</v>
          </cell>
          <cell r="L1003">
            <v>-5.0131781350821267</v>
          </cell>
          <cell r="M1003">
            <v>-97.929593083944496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-3018.9384384100031</v>
          </cell>
          <cell r="J1004">
            <v>-3018.9384384100031</v>
          </cell>
          <cell r="K1004">
            <v>-3018.9384384100031</v>
          </cell>
          <cell r="L1004">
            <v>-2659.9923184745771</v>
          </cell>
          <cell r="M1004">
            <v>-51961.442090340963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-3022.0563770912099</v>
          </cell>
          <cell r="J1005">
            <v>-3022.0563770912099</v>
          </cell>
          <cell r="K1005">
            <v>-3022.0563770912099</v>
          </cell>
          <cell r="L1005">
            <v>-2662.7395400926021</v>
          </cell>
          <cell r="M1005">
            <v>-51942.905059436504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889.66460789095458</v>
          </cell>
          <cell r="F1013">
            <v>1048.4390563875691</v>
          </cell>
          <cell r="G1013">
            <v>559.8770394258662</v>
          </cell>
          <cell r="H1013">
            <v>1725.1856325377571</v>
          </cell>
          <cell r="I1013">
            <v>3320.0227167411649</v>
          </cell>
          <cell r="J1013">
            <v>3516.5596492629261</v>
          </cell>
          <cell r="K1013">
            <v>4927.9757606572002</v>
          </cell>
          <cell r="L1013">
            <v>2775.8817403835992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8840.7894082156181</v>
          </cell>
          <cell r="F1014">
            <v>10418.56540392679</v>
          </cell>
          <cell r="G1014">
            <v>5563.6190943834872</v>
          </cell>
          <cell r="H1014">
            <v>17143.542332769721</v>
          </cell>
          <cell r="I1014">
            <v>32991.782980759112</v>
          </cell>
          <cell r="J1014">
            <v>34944.812938286967</v>
          </cell>
          <cell r="K1014">
            <v>48970.359753939723</v>
          </cell>
          <cell r="L1014">
            <v>27584.536544641811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129.48904712625909</v>
          </cell>
          <cell r="F1015">
            <v>152.59837603680501</v>
          </cell>
          <cell r="G1015">
            <v>81.489073185669994</v>
          </cell>
          <cell r="H1015">
            <v>251.09759530931879</v>
          </cell>
          <cell r="I1015">
            <v>483.22319918681183</v>
          </cell>
          <cell r="J1015">
            <v>511.82878818252522</v>
          </cell>
          <cell r="K1015">
            <v>717.25780687346241</v>
          </cell>
          <cell r="L1015">
            <v>404.02448103399308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0.88964567925948124</v>
          </cell>
          <cell r="F1016">
            <v>1.0484167496482151</v>
          </cell>
          <cell r="G1016">
            <v>0.55986512740187888</v>
          </cell>
          <cell r="H1016">
            <v>1.7251489272414331</v>
          </cell>
          <cell r="I1016">
            <v>3.3199520794628801</v>
          </cell>
          <cell r="J1016">
            <v>3.5164848304367462</v>
          </cell>
          <cell r="K1016">
            <v>4.927870912339916</v>
          </cell>
          <cell r="L1016">
            <v>2.7758226803265709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8840.7894082156181</v>
          </cell>
          <cell r="F1017">
            <v>10418.56540392679</v>
          </cell>
          <cell r="G1017">
            <v>5563.6190943834872</v>
          </cell>
          <cell r="H1017">
            <v>17143.542332769721</v>
          </cell>
          <cell r="I1017">
            <v>32991.782980759112</v>
          </cell>
          <cell r="J1017">
            <v>34944.812938286967</v>
          </cell>
          <cell r="K1017">
            <v>48970.359753939723</v>
          </cell>
          <cell r="L1017">
            <v>27584.536544641811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8901.6187594565181</v>
          </cell>
          <cell r="F1018">
            <v>10490.250696395449</v>
          </cell>
          <cell r="G1018">
            <v>5601.8997641784626</v>
          </cell>
          <cell r="H1018">
            <v>17261.49905698534</v>
          </cell>
          <cell r="I1018">
            <v>33218.784062035309</v>
          </cell>
          <cell r="J1018">
            <v>35185.251908396931</v>
          </cell>
          <cell r="K1018">
            <v>49307.301974404443</v>
          </cell>
          <cell r="L1018">
            <v>27774.332883499519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4268.5251293703077</v>
          </cell>
          <cell r="F1019">
            <v>3557.1042744752558</v>
          </cell>
          <cell r="G1019">
            <v>2845.6834195802048</v>
          </cell>
          <cell r="H1019">
            <v>1961.775459683357</v>
          </cell>
          <cell r="I1019">
            <v>1009.02921729951</v>
          </cell>
          <cell r="J1019">
            <v>653.7108016012661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118721.34634231259</v>
          </cell>
          <cell r="F1020">
            <v>98934.455285260527</v>
          </cell>
          <cell r="G1020">
            <v>79147.564228208415</v>
          </cell>
          <cell r="H1020">
            <v>55551.244919673532</v>
          </cell>
          <cell r="I1020">
            <v>28577.91760739114</v>
          </cell>
          <cell r="J1020">
            <v>18514.521786812929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656.5954607736976</v>
          </cell>
          <cell r="F1021">
            <v>547.16288397808114</v>
          </cell>
          <cell r="G1021">
            <v>437.73030718246508</v>
          </cell>
          <cell r="H1021">
            <v>293.94650818816689</v>
          </cell>
          <cell r="I1021">
            <v>151.23946468810891</v>
          </cell>
          <cell r="J1021">
            <v>97.982169396055639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4.2286797360012534</v>
          </cell>
          <cell r="F1022">
            <v>3.523899780001047</v>
          </cell>
          <cell r="G1022">
            <v>2.8191198240008379</v>
          </cell>
          <cell r="H1022">
            <v>1.909469178807689</v>
          </cell>
          <cell r="I1022">
            <v>0.98181151680880641</v>
          </cell>
          <cell r="J1022">
            <v>0.63607751160284587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118721.34634231259</v>
          </cell>
          <cell r="F1023">
            <v>98934.455285260527</v>
          </cell>
          <cell r="G1023">
            <v>79147.564228208415</v>
          </cell>
          <cell r="H1023">
            <v>55551.244919673532</v>
          </cell>
          <cell r="I1023">
            <v>28577.91760739114</v>
          </cell>
          <cell r="J1023">
            <v>18514.521786812929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119023.7249178574</v>
          </cell>
          <cell r="F1024">
            <v>99186.437431547864</v>
          </cell>
          <cell r="G1024">
            <v>79349.1499452383</v>
          </cell>
          <cell r="H1024">
            <v>55687.885365605667</v>
          </cell>
          <cell r="I1024">
            <v>28648.212698300678</v>
          </cell>
          <cell r="J1024">
            <v>18560.063243332988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0.50326122069052093</v>
          </cell>
          <cell r="F1025">
            <v>0.41938435057543422</v>
          </cell>
          <cell r="G1025">
            <v>0.3355074804603474</v>
          </cell>
          <cell r="H1025">
            <v>0.25163061034526052</v>
          </cell>
          <cell r="I1025">
            <v>0.12946736139963891</v>
          </cell>
          <cell r="J1025">
            <v>8.3876870115086863E-2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1.2740641654978959</v>
          </cell>
          <cell r="J1026">
            <v>10.192513323983169</v>
          </cell>
          <cell r="K1026">
            <v>59.881015778401107</v>
          </cell>
          <cell r="L1026">
            <v>372.02673632538563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2.237256800385695</v>
          </cell>
          <cell r="J1027">
            <v>17.89805440308556</v>
          </cell>
          <cell r="K1027">
            <v>105.15106961812771</v>
          </cell>
          <cell r="L1027">
            <v>653.27898571262301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0.18526125525946699</v>
          </cell>
          <cell r="J1028">
            <v>1.482090042075737</v>
          </cell>
          <cell r="K1028">
            <v>8.7072789971949511</v>
          </cell>
          <cell r="L1028">
            <v>54.096286535764378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2.144790111755138</v>
          </cell>
          <cell r="J1029">
            <v>17.158320894041101</v>
          </cell>
          <cell r="K1029">
            <v>100.8051352524915</v>
          </cell>
          <cell r="L1029">
            <v>626.27871263250017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1.2740641654978961E-3</v>
          </cell>
          <cell r="J1030">
            <v>1.019251332398317E-2</v>
          </cell>
          <cell r="K1030">
            <v>5.9881015778401117E-2</v>
          </cell>
          <cell r="L1030">
            <v>0.37202673632538569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2.237256800385695</v>
          </cell>
          <cell r="J1031">
            <v>17.89805440308556</v>
          </cell>
          <cell r="K1031">
            <v>105.15106961812771</v>
          </cell>
          <cell r="L1031">
            <v>653.27898571262301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2.3243162585904629</v>
          </cell>
          <cell r="J1032">
            <v>18.59453006872371</v>
          </cell>
          <cell r="K1032">
            <v>109.2428641537518</v>
          </cell>
          <cell r="L1032">
            <v>678.70034750841546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1.8513548387096769E-4</v>
          </cell>
          <cell r="J1033">
            <v>1.4810838709677419E-3</v>
          </cell>
          <cell r="K1033">
            <v>8.7013677419354833E-3</v>
          </cell>
          <cell r="L1033">
            <v>5.4059561290322578E-2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408.60148778502281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957.38258975005317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59.296181061351902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3480.3881942754629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0.40465045273972611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957.38258975005317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985.26788890096157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0.5309889763779525</v>
          </cell>
          <cell r="L1048">
            <v>3.2989102362204719</v>
          </cell>
          <cell r="M1048">
            <v>19.409341732283458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175.04017713385821</v>
          </cell>
          <cell r="M1049">
            <v>1029.8596723149601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5.3098897637795267E-2</v>
          </cell>
          <cell r="L1050">
            <v>0.32989102362204731</v>
          </cell>
          <cell r="M1050">
            <v>1.940934173228346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5.3098897637795259E-4</v>
          </cell>
          <cell r="L1051">
            <v>3.298910236220472E-3</v>
          </cell>
          <cell r="M1051">
            <v>1.940934173228346E-2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175.04017713385821</v>
          </cell>
          <cell r="M1052">
            <v>1029.8596723149601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28.203373282519671</v>
          </cell>
          <cell r="L1053">
            <v>175.22095741480311</v>
          </cell>
          <cell r="M1053">
            <v>1030.92330424189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1.0006115159240221</v>
          </cell>
          <cell r="F1068">
            <v>209.7466599197175</v>
          </cell>
          <cell r="G1068">
            <v>391.42103838026651</v>
          </cell>
          <cell r="H1068">
            <v>614.29336888133798</v>
          </cell>
          <cell r="I1068">
            <v>795.83643506297653</v>
          </cell>
          <cell r="J1068">
            <v>837.49552568288573</v>
          </cell>
          <cell r="K1068">
            <v>880.59060716837257</v>
          </cell>
          <cell r="L1068">
            <v>932.68116445126918</v>
          </cell>
          <cell r="M1068">
            <v>990.70983161914717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11.65233977028138</v>
          </cell>
          <cell r="F1069">
            <v>2435.3723713656082</v>
          </cell>
          <cell r="G1069">
            <v>4579.9705995629702</v>
          </cell>
          <cell r="H1069">
            <v>7129.6005881571582</v>
          </cell>
          <cell r="I1069">
            <v>9311.986626299682</v>
          </cell>
          <cell r="J1069">
            <v>9799.4346468180956</v>
          </cell>
          <cell r="K1069">
            <v>10179.57970493709</v>
          </cell>
          <cell r="L1069">
            <v>10758.27121803356</v>
          </cell>
          <cell r="M1069">
            <v>11427.61907623795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0.14414731009008011</v>
          </cell>
          <cell r="F1070">
            <v>30.223570653746052</v>
          </cell>
          <cell r="G1070">
            <v>56.364629526758293</v>
          </cell>
          <cell r="H1070">
            <v>88.520131973866086</v>
          </cell>
          <cell r="I1070">
            <v>114.6004466490686</v>
          </cell>
          <cell r="J1070">
            <v>120.5993556980528</v>
          </cell>
          <cell r="K1070">
            <v>126.9370771761414</v>
          </cell>
          <cell r="L1070">
            <v>134.470898810444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9.6989548694891275E-4</v>
          </cell>
          <cell r="F1071">
            <v>0.20347590255903461</v>
          </cell>
          <cell r="G1071">
            <v>0.3788955651520961</v>
          </cell>
          <cell r="H1071">
            <v>0.5959974918861104</v>
          </cell>
          <cell r="I1071">
            <v>0.77036966914096117</v>
          </cell>
          <cell r="J1071">
            <v>0.81069566885481414</v>
          </cell>
          <cell r="K1071">
            <v>0.85531636210469197</v>
          </cell>
          <cell r="L1071">
            <v>0.90646121203697638</v>
          </cell>
          <cell r="M1071">
            <v>0.96285855121218322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11.65233977028138</v>
          </cell>
          <cell r="F1072">
            <v>2435.3723713656082</v>
          </cell>
          <cell r="G1072">
            <v>4579.9705995629702</v>
          </cell>
          <cell r="H1072">
            <v>7129.6005881571582</v>
          </cell>
          <cell r="I1072">
            <v>9311.986626299682</v>
          </cell>
          <cell r="J1072">
            <v>9799.4346468180956</v>
          </cell>
          <cell r="K1072">
            <v>10179.57970493709</v>
          </cell>
          <cell r="L1072">
            <v>10758.27121803356</v>
          </cell>
          <cell r="M1072">
            <v>11427.61907623795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11.72031095658633</v>
          </cell>
          <cell r="F1073">
            <v>2449.6226619184172</v>
          </cell>
          <cell r="G1073">
            <v>4606.5527851214501</v>
          </cell>
          <cell r="H1073">
            <v>7171.3369217074032</v>
          </cell>
          <cell r="I1073">
            <v>9366.0334702776781</v>
          </cell>
          <cell r="J1073">
            <v>9856.3106429581858</v>
          </cell>
          <cell r="K1073">
            <v>10239.421719114791</v>
          </cell>
          <cell r="L1073">
            <v>10821.660574990359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24.731282013412809</v>
          </cell>
          <cell r="F1074">
            <v>16.962187539741969</v>
          </cell>
          <cell r="G1074">
            <v>21.246604644808741</v>
          </cell>
          <cell r="H1074">
            <v>6.5323876487633781</v>
          </cell>
          <cell r="I1074">
            <v>3.354727049181037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450.71841057414309</v>
          </cell>
          <cell r="F1075">
            <v>375.5986754784675</v>
          </cell>
          <cell r="G1075">
            <v>300.47894038276212</v>
          </cell>
          <cell r="H1075">
            <v>94.888086436656238</v>
          </cell>
          <cell r="I1075">
            <v>47.44404321834088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3.029515862295082</v>
          </cell>
          <cell r="F1076">
            <v>2.0458996962866651</v>
          </cell>
          <cell r="G1076">
            <v>2.6443069249875801</v>
          </cell>
          <cell r="H1076">
            <v>0.81180432059170138</v>
          </cell>
          <cell r="I1076">
            <v>0.41752214605075888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2.4731282013412809E-2</v>
          </cell>
          <cell r="F1077">
            <v>1.696218753974197E-2</v>
          </cell>
          <cell r="G1077">
            <v>2.124660464480874E-2</v>
          </cell>
          <cell r="H1077">
            <v>6.5323876487633778E-3</v>
          </cell>
          <cell r="I1077">
            <v>3.354727049181036E-3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450.71841057414309</v>
          </cell>
          <cell r="F1078">
            <v>375.5986754784675</v>
          </cell>
          <cell r="G1078">
            <v>300.47894038276212</v>
          </cell>
          <cell r="H1078">
            <v>94.888086436656238</v>
          </cell>
          <cell r="I1078">
            <v>47.44404321834088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452.2394883514425</v>
          </cell>
          <cell r="F1079">
            <v>376.63240827645461</v>
          </cell>
          <cell r="G1079">
            <v>301.79810896252872</v>
          </cell>
          <cell r="H1079">
            <v>95.293313815411679</v>
          </cell>
          <cell r="I1079">
            <v>47.65233299409352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2.22129309776453E-3</v>
          </cell>
          <cell r="F1080">
            <v>1.3723807258445111E-3</v>
          </cell>
          <cell r="G1080">
            <v>2.105491748633879E-3</v>
          </cell>
          <cell r="H1080">
            <v>6.4165215963791068E-4</v>
          </cell>
          <cell r="I1080">
            <v>3.324460655738407E-4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65.230649999999983</v>
          </cell>
          <cell r="F1093">
            <v>53.078903955576749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1620.7642169999999</v>
          </cell>
          <cell r="F1094">
            <v>1318.8338336162301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13.04613</v>
          </cell>
          <cell r="F1095">
            <v>10.61578079111535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1620.7642169999999</v>
          </cell>
          <cell r="F1096">
            <v>1318.8338336162301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1626.28272999</v>
          </cell>
          <cell r="F1097">
            <v>1323.324308890873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1899.806503693919</v>
          </cell>
          <cell r="F1103">
            <v>1845.9967841311679</v>
          </cell>
          <cell r="G1103">
            <v>1823.1672628272261</v>
          </cell>
          <cell r="H1103">
            <v>1268.681655294052</v>
          </cell>
          <cell r="I1103">
            <v>911.58363141361281</v>
          </cell>
          <cell r="J1103">
            <v>455.79181570680652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6220.6335568006434</v>
          </cell>
          <cell r="F1104">
            <v>5183.8612973338704</v>
          </cell>
          <cell r="G1104">
            <v>4147.0890378670974</v>
          </cell>
          <cell r="H1104">
            <v>3110.3167784003231</v>
          </cell>
          <cell r="I1104">
            <v>2073.5445189335478</v>
          </cell>
          <cell r="J1104">
            <v>1036.772259466775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248.7354177056786</v>
          </cell>
          <cell r="F1105">
            <v>241.77525633042561</v>
          </cell>
          <cell r="G1105">
            <v>238.8812459766412</v>
          </cell>
          <cell r="H1105">
            <v>166.20737430527021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1.8082327416318971</v>
          </cell>
          <cell r="F1106">
            <v>1.7696853157461501</v>
          </cell>
          <cell r="G1106">
            <v>1.7621180881192109</v>
          </cell>
          <cell r="H1106">
            <v>1.2228947742630401</v>
          </cell>
          <cell r="I1106">
            <v>0.88105904405960545</v>
          </cell>
          <cell r="J1106">
            <v>0.44052952202980278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6220.6335568006434</v>
          </cell>
          <cell r="F1107">
            <v>5183.8612973338704</v>
          </cell>
          <cell r="G1107">
            <v>4147.0890378670974</v>
          </cell>
          <cell r="H1107">
            <v>3110.3167784003231</v>
          </cell>
          <cell r="I1107">
            <v>2073.5445189335478</v>
          </cell>
          <cell r="J1107">
            <v>1036.772259466775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6342.2518738692834</v>
          </cell>
          <cell r="F1108">
            <v>5302.0602433236154</v>
          </cell>
          <cell r="G1108">
            <v>4263.8548307388164</v>
          </cell>
          <cell r="H1108">
            <v>3191.5636173256439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0.21656370129810709</v>
          </cell>
          <cell r="F1109">
            <v>0.21496549265744941</v>
          </cell>
          <cell r="G1109">
            <v>0.21743343503826021</v>
          </cell>
          <cell r="H1109">
            <v>0.15012151610148439</v>
          </cell>
          <cell r="I1109">
            <v>0.1087167175191301</v>
          </cell>
          <cell r="J1109">
            <v>5.4358358759565059E-2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11.39085724516652</v>
          </cell>
          <cell r="F1110">
            <v>66.215107445242126</v>
          </cell>
          <cell r="G1110">
            <v>103.6929808076622</v>
          </cell>
          <cell r="H1110">
            <v>162.30453530796009</v>
          </cell>
          <cell r="I1110">
            <v>170.13475852735249</v>
          </cell>
          <cell r="J1110">
            <v>208.87154612053371</v>
          </cell>
          <cell r="K1110">
            <v>240.0756684252004</v>
          </cell>
          <cell r="L1110">
            <v>251.28145289293511</v>
          </cell>
          <cell r="M1110">
            <v>252.92941339355269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1030.17404060902</v>
          </cell>
          <cell r="F1111">
            <v>5988.4066069891624</v>
          </cell>
          <cell r="G1111">
            <v>9377.8558296612136</v>
          </cell>
          <cell r="H1111">
            <v>14678.607180185631</v>
          </cell>
          <cell r="I1111">
            <v>15386.762196017729</v>
          </cell>
          <cell r="J1111">
            <v>18890.065954117708</v>
          </cell>
          <cell r="K1111">
            <v>21712.125441519809</v>
          </cell>
          <cell r="L1111">
            <v>22725.561745290412</v>
          </cell>
          <cell r="M1111">
            <v>22874.601110032319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1.29153090710337</v>
          </cell>
          <cell r="F1112">
            <v>7.5076753173242414</v>
          </cell>
          <cell r="G1112">
            <v>11.757033441850909</v>
          </cell>
          <cell r="H1112">
            <v>18.402594221100369</v>
          </cell>
          <cell r="I1112">
            <v>19.290409341569461</v>
          </cell>
          <cell r="J1112">
            <v>23.682507086423751</v>
          </cell>
          <cell r="K1112">
            <v>27.22052775669864</v>
          </cell>
          <cell r="L1112">
            <v>28.491074535305611</v>
          </cell>
          <cell r="M1112">
            <v>28.677925434621049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1030.17404060902</v>
          </cell>
          <cell r="F1113">
            <v>5988.4066069891624</v>
          </cell>
          <cell r="G1113">
            <v>9377.8558296612136</v>
          </cell>
          <cell r="H1113">
            <v>14678.607180185631</v>
          </cell>
          <cell r="I1113">
            <v>15386.762196017729</v>
          </cell>
          <cell r="J1113">
            <v>18890.065954117708</v>
          </cell>
          <cell r="K1113">
            <v>21712.125441519809</v>
          </cell>
          <cell r="L1113">
            <v>22725.561745290412</v>
          </cell>
          <cell r="M1113">
            <v>22874.601110032319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1030.8436882504659</v>
          </cell>
          <cell r="F1114">
            <v>5992.2992719198564</v>
          </cell>
          <cell r="G1114">
            <v>9383.9517501470782</v>
          </cell>
          <cell r="H1114">
            <v>14688.14876664622</v>
          </cell>
          <cell r="I1114">
            <v>15396.7641069647</v>
          </cell>
          <cell r="J1114">
            <v>18902.34512988248</v>
          </cell>
          <cell r="K1114">
            <v>21726.239050501939</v>
          </cell>
          <cell r="L1114">
            <v>22740.334121824249</v>
          </cell>
          <cell r="M1114">
            <v>22889.47036714667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224.21158469704341</v>
          </cell>
          <cell r="F1121">
            <v>136.94286189683851</v>
          </cell>
          <cell r="G1121">
            <v>114.69833610648919</v>
          </cell>
          <cell r="H1121">
            <v>83.85011438589261</v>
          </cell>
          <cell r="I1121">
            <v>34.235715474209613</v>
          </cell>
          <cell r="J1121">
            <v>33.80890320642834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4506.8923511487701</v>
          </cell>
          <cell r="F1122">
            <v>2899.3271615640579</v>
          </cell>
          <cell r="G1122">
            <v>2305.559074417637</v>
          </cell>
          <cell r="H1122">
            <v>1775.25802200928</v>
          </cell>
          <cell r="I1122">
            <v>724.83179039101356</v>
          </cell>
          <cell r="J1122">
            <v>715.79540555337883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34.548966914680783</v>
          </cell>
          <cell r="F1123">
            <v>19.568231281197988</v>
          </cell>
          <cell r="G1123">
            <v>17.673970881863561</v>
          </cell>
          <cell r="H1123">
            <v>11.98162802011613</v>
          </cell>
          <cell r="I1123">
            <v>4.8920578202994909</v>
          </cell>
          <cell r="J1123">
            <v>4.8310691637612058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0.22421158469704339</v>
          </cell>
          <cell r="F1124">
            <v>0.13694286189683849</v>
          </cell>
          <cell r="G1124">
            <v>0.1146983361064892</v>
          </cell>
          <cell r="H1124">
            <v>8.3850114385892613E-2</v>
          </cell>
          <cell r="I1124">
            <v>3.4235715474209609E-2</v>
          </cell>
          <cell r="J1124">
            <v>3.3808903206428327E-2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4506.8923511487701</v>
          </cell>
          <cell r="F1125">
            <v>2899.3271615640579</v>
          </cell>
          <cell r="G1125">
            <v>2305.559074417637</v>
          </cell>
          <cell r="H1125">
            <v>1775.25802200928</v>
          </cell>
          <cell r="I1125">
            <v>724.83179039101356</v>
          </cell>
          <cell r="J1125">
            <v>715.79540555337883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4522.7932329067717</v>
          </cell>
          <cell r="F1126">
            <v>2908.5820660332752</v>
          </cell>
          <cell r="G1126">
            <v>2313.6933761430942</v>
          </cell>
          <cell r="H1126">
            <v>1780.924800018922</v>
          </cell>
          <cell r="I1126">
            <v>727.14551650831845</v>
          </cell>
          <cell r="J1126">
            <v>718.08028674434024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3.1287707500905607E-2</v>
          </cell>
          <cell r="F1127">
            <v>1.654436605657237E-2</v>
          </cell>
          <cell r="G1127">
            <v>1.6005631447587359E-2</v>
          </cell>
          <cell r="H1127">
            <v>1.0130115342052E-2</v>
          </cell>
          <cell r="I1127">
            <v>4.1360915141430846E-3</v>
          </cell>
          <cell r="J1127">
            <v>4.0845273924517483E-3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</v>
          </cell>
          <cell r="J1128">
            <v>1.559145754169575</v>
          </cell>
          <cell r="K1128">
            <v>1.559145754169577</v>
          </cell>
          <cell r="L1128">
            <v>1.5546729465298379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82.728273716237638</v>
          </cell>
          <cell r="J1129">
            <v>82.728273716237638</v>
          </cell>
          <cell r="K1129">
            <v>82.728273716237766</v>
          </cell>
          <cell r="L1129">
            <v>82.490946542873189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0.1559145754169575</v>
          </cell>
          <cell r="J1130">
            <v>0.1559145754169575</v>
          </cell>
          <cell r="K1130">
            <v>0.15591457541695769</v>
          </cell>
          <cell r="L1130">
            <v>0.15546729465298381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1.5591457541695749E-3</v>
          </cell>
          <cell r="J1131">
            <v>1.5591457541695749E-3</v>
          </cell>
          <cell r="K1131">
            <v>1.5591457541695769E-3</v>
          </cell>
          <cell r="L1131">
            <v>1.554672946529838E-3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82.728273716237638</v>
          </cell>
          <cell r="J1132">
            <v>82.728273716237638</v>
          </cell>
          <cell r="K1132">
            <v>82.728273716237766</v>
          </cell>
          <cell r="L1132">
            <v>82.490946542873189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82.813714903566122</v>
          </cell>
          <cell r="J1133">
            <v>82.813714903566122</v>
          </cell>
          <cell r="K1133">
            <v>82.81371490356625</v>
          </cell>
          <cell r="L1133">
            <v>82.576142620343035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1.222159396074469</v>
          </cell>
          <cell r="L1134">
            <v>1.222159396074469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64.847777555711289</v>
          </cell>
          <cell r="L1135">
            <v>64.847777555711289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0.12221593960744689</v>
          </cell>
          <cell r="L1136">
            <v>0.12221593960744689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1.2221593960744679E-3</v>
          </cell>
          <cell r="L1137">
            <v>1.2221593960744679E-3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64.847777555711289</v>
          </cell>
          <cell r="L1138">
            <v>64.847777555711289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64.914751890616159</v>
          </cell>
          <cell r="L1139">
            <v>64.914751890616159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8.5536677065696587</v>
          </cell>
          <cell r="F1140">
            <v>12.25746107751668</v>
          </cell>
          <cell r="G1140">
            <v>13.20227177493183</v>
          </cell>
          <cell r="H1140">
            <v>15.3860695167008</v>
          </cell>
          <cell r="I1140">
            <v>14.292447359255799</v>
          </cell>
          <cell r="J1140">
            <v>13.93393412531568</v>
          </cell>
          <cell r="K1140">
            <v>13.802269440706761</v>
          </cell>
          <cell r="L1140">
            <v>13.71959047674418</v>
          </cell>
          <cell r="M1140">
            <v>4.5869048591160739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431.09764932251568</v>
          </cell>
          <cell r="F1141">
            <v>617.76571623435439</v>
          </cell>
          <cell r="G1141">
            <v>665.38337975401669</v>
          </cell>
          <cell r="H1141">
            <v>775.44494695160108</v>
          </cell>
          <cell r="I1141">
            <v>720.32731116134755</v>
          </cell>
          <cell r="J1141">
            <v>702.25854607664724</v>
          </cell>
          <cell r="K1141">
            <v>695.62275684788108</v>
          </cell>
          <cell r="L1141">
            <v>691.45580668855814</v>
          </cell>
          <cell r="M1141">
            <v>231.17614224272671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0.93640151735078403</v>
          </cell>
          <cell r="F1142">
            <v>1.3418694232228789</v>
          </cell>
          <cell r="G1142">
            <v>1.4453013311504319</v>
          </cell>
          <cell r="H1142">
            <v>1.684369715512509</v>
          </cell>
          <cell r="I1142">
            <v>1.56464686880274</v>
          </cell>
          <cell r="J1142">
            <v>1.5253991042450861</v>
          </cell>
          <cell r="K1142">
            <v>1.5109852861405291</v>
          </cell>
          <cell r="L1142">
            <v>1.501934115348837</v>
          </cell>
          <cell r="M1142">
            <v>0.50214537405060189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8.1034746693817909E-4</v>
          </cell>
          <cell r="F1143">
            <v>1.161233154712106E-3</v>
          </cell>
          <cell r="G1143">
            <v>1.2507415365724901E-3</v>
          </cell>
          <cell r="H1143">
            <v>1.4576276384242861E-3</v>
          </cell>
          <cell r="I1143">
            <v>1.3540213287716019E-3</v>
          </cell>
          <cell r="J1143">
            <v>1.3200569171351699E-3</v>
          </cell>
          <cell r="K1143">
            <v>1.307583420698535E-3</v>
          </cell>
          <cell r="L1143">
            <v>1.299750676744186E-3</v>
          </cell>
          <cell r="M1143">
            <v>4.3454888138994398E-4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431.09764932251568</v>
          </cell>
          <cell r="F1144">
            <v>617.76571623435439</v>
          </cell>
          <cell r="G1144">
            <v>665.38337975401669</v>
          </cell>
          <cell r="H1144">
            <v>775.44494695160108</v>
          </cell>
          <cell r="I1144">
            <v>720.32731116134755</v>
          </cell>
          <cell r="J1144">
            <v>702.25854607664724</v>
          </cell>
          <cell r="K1144">
            <v>695.62275684788108</v>
          </cell>
          <cell r="L1144">
            <v>691.45580668855814</v>
          </cell>
          <cell r="M1144">
            <v>231.17614224272671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431.59053866735059</v>
          </cell>
          <cell r="F1145">
            <v>618.47202984941259</v>
          </cell>
          <cell r="G1145">
            <v>666.14413634507275</v>
          </cell>
          <cell r="H1145">
            <v>776.33154086474121</v>
          </cell>
          <cell r="I1145">
            <v>721.15088711223211</v>
          </cell>
          <cell r="J1145">
            <v>703.06146336284507</v>
          </cell>
          <cell r="K1145">
            <v>696.41808719916855</v>
          </cell>
          <cell r="L1145">
            <v>692.24637281685068</v>
          </cell>
          <cell r="M1145">
            <v>231.44045418567171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36.641519849235287</v>
          </cell>
          <cell r="F1146">
            <v>132.2658488337236</v>
          </cell>
          <cell r="G1146">
            <v>177.78359810329471</v>
          </cell>
          <cell r="H1146">
            <v>307.82323904023661</v>
          </cell>
          <cell r="I1146">
            <v>478.07243373896978</v>
          </cell>
          <cell r="J1146">
            <v>552.89830308346018</v>
          </cell>
          <cell r="K1146">
            <v>653.45938160378159</v>
          </cell>
          <cell r="L1146">
            <v>640.14762566773607</v>
          </cell>
          <cell r="M1146">
            <v>457.78216546728419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400.07008879916009</v>
          </cell>
          <cell r="F1147">
            <v>1444.143422699985</v>
          </cell>
          <cell r="G1147">
            <v>1941.128538687067</v>
          </cell>
          <cell r="H1147">
            <v>3360.9651314680018</v>
          </cell>
          <cell r="I1147">
            <v>5219.8293576616434</v>
          </cell>
          <cell r="J1147">
            <v>6036.8149061950326</v>
          </cell>
          <cell r="K1147">
            <v>7134.7900933297424</v>
          </cell>
          <cell r="L1147">
            <v>6989.4458117246313</v>
          </cell>
          <cell r="M1147">
            <v>4998.2902549548689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5.3340267646999999</v>
          </cell>
          <cell r="F1148">
            <v>19.254375381745259</v>
          </cell>
          <cell r="G1148">
            <v>25.880544107054359</v>
          </cell>
          <cell r="H1148">
            <v>44.810843070734002</v>
          </cell>
          <cell r="I1148">
            <v>69.594579251115647</v>
          </cell>
          <cell r="J1148">
            <v>80.4872275751394</v>
          </cell>
          <cell r="K1148">
            <v>95.126235086878523</v>
          </cell>
          <cell r="L1148">
            <v>93.188398917959262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3.6641519849235298E-2</v>
          </cell>
          <cell r="F1149">
            <v>0.13226584883372369</v>
          </cell>
          <cell r="G1149">
            <v>0.17778359810329461</v>
          </cell>
          <cell r="H1149">
            <v>0.30782323904023662</v>
          </cell>
          <cell r="I1149">
            <v>0.4780724337389699</v>
          </cell>
          <cell r="J1149">
            <v>0.55289830308346011</v>
          </cell>
          <cell r="K1149">
            <v>0.6534593816037817</v>
          </cell>
          <cell r="L1149">
            <v>0.64014762566773598</v>
          </cell>
          <cell r="M1149">
            <v>0.45778216546728429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400.07008879916009</v>
          </cell>
          <cell r="F1150">
            <v>1444.143422699985</v>
          </cell>
          <cell r="G1150">
            <v>1941.128538687067</v>
          </cell>
          <cell r="H1150">
            <v>3360.9651314680018</v>
          </cell>
          <cell r="I1150">
            <v>5219.8293576616434</v>
          </cell>
          <cell r="J1150">
            <v>6036.8149061950326</v>
          </cell>
          <cell r="K1150">
            <v>7134.7900933297424</v>
          </cell>
          <cell r="L1150">
            <v>6989.4458117246313</v>
          </cell>
          <cell r="M1150">
            <v>4998.2902549548689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402.57566677127147</v>
          </cell>
          <cell r="F1151">
            <v>1453.1878727845881</v>
          </cell>
          <cell r="G1151">
            <v>1953.2855307835521</v>
          </cell>
          <cell r="H1151">
            <v>3382.0143436790868</v>
          </cell>
          <cell r="I1151">
            <v>5252.5203531219504</v>
          </cell>
          <cell r="J1151">
            <v>6074.6225575895114</v>
          </cell>
          <cell r="K1151">
            <v>7179.4741959257281</v>
          </cell>
          <cell r="L1151">
            <v>7033.2196452438757</v>
          </cell>
          <cell r="M1151">
            <v>5029.593784790417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4.9351713236705881E-3</v>
          </cell>
          <cell r="F1152">
            <v>1.7814616504745369E-2</v>
          </cell>
          <cell r="G1152">
            <v>2.3945309004333452E-2</v>
          </cell>
          <cell r="H1152">
            <v>4.1460082123271347E-2</v>
          </cell>
          <cell r="I1152">
            <v>6.4390597751779993E-2</v>
          </cell>
          <cell r="J1152">
            <v>7.44687409668289E-2</v>
          </cell>
          <cell r="K1152">
            <v>8.8013106840102981E-2</v>
          </cell>
          <cell r="L1152">
            <v>8.622017367484168E-2</v>
          </cell>
          <cell r="M1152">
            <v>6.165774304116689E-2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179.9971532802964</v>
          </cell>
          <cell r="F1153">
            <v>59.916731736777081</v>
          </cell>
          <cell r="G1153">
            <v>119.9981021868643</v>
          </cell>
          <cell r="H1153">
            <v>35.950039042066237</v>
          </cell>
          <cell r="I1153">
            <v>23.96669269471084</v>
          </cell>
          <cell r="J1153">
            <v>9.4634002550936245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4681.4162008413232</v>
          </cell>
          <cell r="F1154">
            <v>2916.5959741227111</v>
          </cell>
          <cell r="G1154">
            <v>3120.9441338942161</v>
          </cell>
          <cell r="H1154">
            <v>1749.9575844736271</v>
          </cell>
          <cell r="I1154">
            <v>1166.638389649085</v>
          </cell>
          <cell r="J1154">
            <v>449.61085516913141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35.336171839581503</v>
          </cell>
          <cell r="F1155">
            <v>6.926585867117117</v>
          </cell>
          <cell r="G1155">
            <v>23.557447893054331</v>
          </cell>
          <cell r="H1155">
            <v>4.1559515202702668</v>
          </cell>
          <cell r="I1155">
            <v>2.770634346846848</v>
          </cell>
          <cell r="J1155">
            <v>1.133322564197244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0.17999715328029639</v>
          </cell>
          <cell r="F1156">
            <v>5.9916731736777092E-2</v>
          </cell>
          <cell r="G1156">
            <v>0.1199981021868643</v>
          </cell>
          <cell r="H1156">
            <v>3.5950039042066242E-2</v>
          </cell>
          <cell r="I1156">
            <v>2.3966692694710839E-2</v>
          </cell>
          <cell r="J1156">
            <v>9.4634002550936219E-3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4681.4162008413232</v>
          </cell>
          <cell r="F1157">
            <v>2916.5959741227111</v>
          </cell>
          <cell r="G1157">
            <v>3120.9441338942161</v>
          </cell>
          <cell r="H1157">
            <v>1749.9575844736271</v>
          </cell>
          <cell r="I1157">
            <v>1166.638389649085</v>
          </cell>
          <cell r="J1157">
            <v>449.61085516913141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4696.4463088815264</v>
          </cell>
          <cell r="F1158">
            <v>2920.158015004532</v>
          </cell>
          <cell r="G1158">
            <v>3130.9642059210182</v>
          </cell>
          <cell r="H1158">
            <v>1752.0948090027191</v>
          </cell>
          <cell r="I1158">
            <v>1168.0632060018129</v>
          </cell>
          <cell r="J1158">
            <v>450.18517029963959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87.811412587412548</v>
          </cell>
          <cell r="F1159">
            <v>57.860233100233081</v>
          </cell>
          <cell r="G1159">
            <v>58.540941724941717</v>
          </cell>
          <cell r="H1159">
            <v>14.61732204637468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1718.108781486013</v>
          </cell>
          <cell r="F1160">
            <v>1264.3540493735429</v>
          </cell>
          <cell r="G1160">
            <v>1145.4058543240089</v>
          </cell>
          <cell r="H1160">
            <v>319.41575984173699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14.282117832167829</v>
          </cell>
          <cell r="F1161">
            <v>8.072778846153847</v>
          </cell>
          <cell r="G1161">
            <v>9.5214118881118885</v>
          </cell>
          <cell r="H1161">
            <v>2.039438866396762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8.7811412587412555E-2</v>
          </cell>
          <cell r="F1162">
            <v>5.7860233100233097E-2</v>
          </cell>
          <cell r="G1162">
            <v>5.8540941724941731E-2</v>
          </cell>
          <cell r="H1162">
            <v>1.461732204637468E-2</v>
          </cell>
          <cell r="I1162">
            <v>7.308661023187335E-3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1718.108781486013</v>
          </cell>
          <cell r="F1163">
            <v>1264.3540493735429</v>
          </cell>
          <cell r="G1163">
            <v>1145.4058543240089</v>
          </cell>
          <cell r="H1163">
            <v>319.41575984173699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1724.5601379146849</v>
          </cell>
          <cell r="F1164">
            <v>1268.2062432972029</v>
          </cell>
          <cell r="G1164">
            <v>1149.7067586097901</v>
          </cell>
          <cell r="H1164">
            <v>320.38894567508282</v>
          </cell>
          <cell r="I1164">
            <v>160.19447283754141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1.349079405594405E-2</v>
          </cell>
          <cell r="F1165">
            <v>6.6475451631701644E-3</v>
          </cell>
          <cell r="G1165">
            <v>8.9938627039627024E-3</v>
          </cell>
          <cell r="H1165">
            <v>1.6793798306956201E-3</v>
          </cell>
          <cell r="I1165">
            <v>8.3968991534780994E-4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2.4062172205546561</v>
          </cell>
          <cell r="F1166">
            <v>15.74492530653022</v>
          </cell>
          <cell r="G1166">
            <v>24.89889459999295</v>
          </cell>
          <cell r="H1166">
            <v>66.177920088194739</v>
          </cell>
          <cell r="I1166">
            <v>73.099122163509051</v>
          </cell>
          <cell r="J1166">
            <v>80.923386762631651</v>
          </cell>
          <cell r="K1166">
            <v>13.327123118189281</v>
          </cell>
          <cell r="L1166">
            <v>13.135163173855609</v>
          </cell>
          <cell r="M1166">
            <v>12.93493324726313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11.56316698854817</v>
          </cell>
          <cell r="F1167">
            <v>75.66282835414998</v>
          </cell>
          <cell r="G1167">
            <v>119.6525706950151</v>
          </cell>
          <cell r="H1167">
            <v>318.02047396128268</v>
          </cell>
          <cell r="I1167">
            <v>351.28056979747532</v>
          </cell>
          <cell r="J1167">
            <v>388.88036641990408</v>
          </cell>
          <cell r="K1167">
            <v>385.51970071107149</v>
          </cell>
          <cell r="L1167">
            <v>379.96678883116039</v>
          </cell>
          <cell r="M1167">
            <v>374.17464744484892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0.31821634903752122</v>
          </cell>
          <cell r="F1168">
            <v>2.082227906987383</v>
          </cell>
          <cell r="G1168">
            <v>3.292817982930663</v>
          </cell>
          <cell r="H1168">
            <v>8.7518682592205437</v>
          </cell>
          <cell r="I1168">
            <v>9.6671803252067328</v>
          </cell>
          <cell r="J1168">
            <v>10.70192020378777</v>
          </cell>
          <cell r="K1168">
            <v>1.829212977006371</v>
          </cell>
          <cell r="L1168">
            <v>1.8028655336664561</v>
          </cell>
          <cell r="M1168">
            <v>1.77538299472239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2.4062172205546548E-3</v>
          </cell>
          <cell r="F1169">
            <v>1.5744925306530211E-2</v>
          </cell>
          <cell r="G1169">
            <v>2.4898894599992959E-2</v>
          </cell>
          <cell r="H1169">
            <v>6.6177920088194758E-2</v>
          </cell>
          <cell r="I1169">
            <v>7.3099122163509056E-2</v>
          </cell>
          <cell r="J1169">
            <v>8.0923386762631666E-2</v>
          </cell>
          <cell r="K1169">
            <v>1.3327123118189279E-2</v>
          </cell>
          <cell r="L1169">
            <v>1.3135163173855611E-2</v>
          </cell>
          <cell r="M1169">
            <v>1.2934933247263129E-2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11.56316698854817</v>
          </cell>
          <cell r="F1170">
            <v>75.66282835414998</v>
          </cell>
          <cell r="G1170">
            <v>119.6525706950151</v>
          </cell>
          <cell r="H1170">
            <v>318.02047396128268</v>
          </cell>
          <cell r="I1170">
            <v>351.28056979747532</v>
          </cell>
          <cell r="J1170">
            <v>388.88036641990408</v>
          </cell>
          <cell r="K1170">
            <v>385.51970071107149</v>
          </cell>
          <cell r="L1170">
            <v>379.96678883116039</v>
          </cell>
          <cell r="M1170">
            <v>374.17464744484892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11.71815089107522</v>
          </cell>
          <cell r="F1171">
            <v>76.676955403095477</v>
          </cell>
          <cell r="G1171">
            <v>121.2563028189283</v>
          </cell>
          <cell r="H1171">
            <v>322.28297870473529</v>
          </cell>
          <cell r="I1171">
            <v>355.98886758847482</v>
          </cell>
          <cell r="J1171">
            <v>394.09262330969858</v>
          </cell>
          <cell r="K1171">
            <v>386.39798425617408</v>
          </cell>
          <cell r="L1171">
            <v>380.83242183953928</v>
          </cell>
          <cell r="M1171">
            <v>375.02708490845782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3.0254066681892409E-4</v>
          </cell>
          <cell r="F1172">
            <v>1.981657401808814E-3</v>
          </cell>
          <cell r="G1172">
            <v>3.1354329474217752E-3</v>
          </cell>
          <cell r="H1172">
            <v>8.3451571414236789E-3</v>
          </cell>
          <cell r="I1172">
            <v>9.2198815140009539E-3</v>
          </cell>
          <cell r="J1172">
            <v>1.020873791031349E-2</v>
          </cell>
          <cell r="K1172">
            <v>1.3416967551720851E-3</v>
          </cell>
          <cell r="L1172">
            <v>1.32879883499755E-3</v>
          </cell>
          <cell r="M1172">
            <v>1.3151455130572681E-3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19.002659999999999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472.15275880000002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3.8005319999999991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472.15275880000002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473.76038383600002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7.3184984906902351</v>
          </cell>
          <cell r="F1183">
            <v>6.0987487422418658</v>
          </cell>
          <cell r="G1183">
            <v>4.8789989937934886</v>
          </cell>
          <cell r="H1183">
            <v>3.6592492453451189</v>
          </cell>
          <cell r="I1183">
            <v>2.4394994968967452</v>
          </cell>
          <cell r="J1183">
            <v>1.2197497484483739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258.55750913522661</v>
          </cell>
          <cell r="F1184">
            <v>215.4645909460221</v>
          </cell>
          <cell r="G1184">
            <v>172.3716727568177</v>
          </cell>
          <cell r="H1184">
            <v>129.2787545676133</v>
          </cell>
          <cell r="I1184">
            <v>86.185836378408851</v>
          </cell>
          <cell r="J1184">
            <v>43.092918189204433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</v>
          </cell>
          <cell r="F1185">
            <v>0.99487968309196884</v>
          </cell>
          <cell r="G1185">
            <v>0.79590374647357465</v>
          </cell>
          <cell r="H1185">
            <v>0.59692780985518135</v>
          </cell>
          <cell r="I1185">
            <v>0.39795187323678749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7.3184984906902364E-3</v>
          </cell>
          <cell r="F1186">
            <v>6.0987487422418636E-3</v>
          </cell>
          <cell r="G1186">
            <v>4.8789989937934892E-3</v>
          </cell>
          <cell r="H1186">
            <v>3.6592492453451182E-3</v>
          </cell>
          <cell r="I1186">
            <v>2.439499496896745E-3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258.55750913522661</v>
          </cell>
          <cell r="F1187">
            <v>215.4645909460221</v>
          </cell>
          <cell r="G1187">
            <v>172.3716727568177</v>
          </cell>
          <cell r="H1187">
            <v>129.2787545676133</v>
          </cell>
          <cell r="I1187">
            <v>86.185836378408851</v>
          </cell>
          <cell r="J1187">
            <v>43.092918189204433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215.91353381013951</v>
          </cell>
          <cell r="G1188">
            <v>172.73082704811159</v>
          </cell>
          <cell r="H1188">
            <v>129.54812028608379</v>
          </cell>
          <cell r="I1188">
            <v>86.365413524055839</v>
          </cell>
          <cell r="J1188">
            <v>43.182706762027919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9.2401154128267696E-4</v>
          </cell>
          <cell r="F1189">
            <v>7.7000961773556484E-4</v>
          </cell>
          <cell r="G1189">
            <v>6.1600769418845131E-4</v>
          </cell>
          <cell r="H1189">
            <v>4.6200577064133892E-4</v>
          </cell>
          <cell r="I1189">
            <v>3.0800384709422593E-4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752.09658025295107</v>
          </cell>
          <cell r="F1190">
            <v>752.09658025295107</v>
          </cell>
          <cell r="G1190">
            <v>752.09658025295107</v>
          </cell>
          <cell r="H1190">
            <v>232.17679973018551</v>
          </cell>
          <cell r="I1190">
            <v>116.0883998650928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17240.210317060111</v>
          </cell>
          <cell r="F1191">
            <v>17240.210317060111</v>
          </cell>
          <cell r="G1191">
            <v>17240.210317060111</v>
          </cell>
          <cell r="H1191">
            <v>5312.8237541797653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124.31144720994941</v>
          </cell>
          <cell r="F1192">
            <v>124.31144720994941</v>
          </cell>
          <cell r="G1192">
            <v>124.31144720994941</v>
          </cell>
          <cell r="H1192">
            <v>37.924400610455308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0.68938794422428318</v>
          </cell>
          <cell r="F1193">
            <v>0.68938794422428318</v>
          </cell>
          <cell r="G1193">
            <v>0.68938794422428318</v>
          </cell>
          <cell r="H1193">
            <v>0.20971038080944349</v>
          </cell>
          <cell r="I1193">
            <v>0.1048551904047218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17240.210317060111</v>
          </cell>
          <cell r="F1194">
            <v>17240.210317060111</v>
          </cell>
          <cell r="G1194">
            <v>17240.210317060111</v>
          </cell>
          <cell r="H1194">
            <v>5312.8237541797653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17296.057542835009</v>
          </cell>
          <cell r="F1195">
            <v>17296.057542834998</v>
          </cell>
          <cell r="G1195">
            <v>17296.057542834998</v>
          </cell>
          <cell r="H1195">
            <v>5329.9296455549338</v>
          </cell>
          <cell r="I1195">
            <v>2664.9648227774669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1098.6843963276831</v>
          </cell>
          <cell r="F1196">
            <v>1601.929596543609</v>
          </cell>
          <cell r="G1196">
            <v>2137.055937365265</v>
          </cell>
          <cell r="H1196">
            <v>3662.8406218215978</v>
          </cell>
          <cell r="I1196">
            <v>5113.3719279804945</v>
          </cell>
          <cell r="J1196">
            <v>5701.3991554058193</v>
          </cell>
          <cell r="K1196">
            <v>5705.4870584230821</v>
          </cell>
          <cell r="L1196">
            <v>5646.2033973745729</v>
          </cell>
          <cell r="M1196">
            <v>4941.8382272113549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10917.97947445661</v>
          </cell>
          <cell r="F1197">
            <v>15918.88854801878</v>
          </cell>
          <cell r="G1197">
            <v>21236.61074818861</v>
          </cell>
          <cell r="H1197">
            <v>36398.822865712929</v>
          </cell>
          <cell r="I1197">
            <v>50813.218010154633</v>
          </cell>
          <cell r="J1197">
            <v>56656.633299304267</v>
          </cell>
          <cell r="K1197">
            <v>56697.256103619322</v>
          </cell>
          <cell r="L1197">
            <v>56108.13533639838</v>
          </cell>
          <cell r="M1197">
            <v>49108.632571028662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16188.27144075087</v>
          </cell>
          <cell r="F1198">
            <v>23794.841668784251</v>
          </cell>
          <cell r="G1198">
            <v>32097.888202353479</v>
          </cell>
          <cell r="H1198">
            <v>56417.245594186301</v>
          </cell>
          <cell r="I1198">
            <v>83103.706450946222</v>
          </cell>
          <cell r="J1198">
            <v>92738.816469700003</v>
          </cell>
          <cell r="K1198">
            <v>93460.686060820284</v>
          </cell>
          <cell r="L1198">
            <v>92515.76863228505</v>
          </cell>
          <cell r="M1198">
            <v>80974.405254238576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164.29266006093681</v>
          </cell>
          <cell r="F1199">
            <v>239.54583820993619</v>
          </cell>
          <cell r="G1199">
            <v>319.56638851184829</v>
          </cell>
          <cell r="H1199">
            <v>547.72583569016592</v>
          </cell>
          <cell r="I1199">
            <v>764.63220806339666</v>
          </cell>
          <cell r="J1199">
            <v>852.56333524138745</v>
          </cell>
          <cell r="K1199">
            <v>853.17462312626333</v>
          </cell>
          <cell r="L1199">
            <v>844.30959290979195</v>
          </cell>
          <cell r="M1199">
            <v>738.98177734493402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1.0870272674541801</v>
          </cell>
          <cell r="F1200">
            <v>1.584932996049778</v>
          </cell>
          <cell r="G1200">
            <v>2.1143816038123182</v>
          </cell>
          <cell r="H1200">
            <v>3.6239775913513421</v>
          </cell>
          <cell r="I1200">
            <v>5.0591186449250003</v>
          </cell>
          <cell r="J1200">
            <v>5.6409068566747242</v>
          </cell>
          <cell r="K1200">
            <v>5.6449513867156753</v>
          </cell>
          <cell r="L1200">
            <v>5.5862967300284243</v>
          </cell>
          <cell r="M1200">
            <v>4.8894049303709171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27106.250915207471</v>
          </cell>
          <cell r="F1201">
            <v>38078.317617775851</v>
          </cell>
          <cell r="G1201">
            <v>48128.776342080149</v>
          </cell>
          <cell r="H1201">
            <v>71924.360333705117</v>
          </cell>
          <cell r="I1201">
            <v>67676.398752531153</v>
          </cell>
          <cell r="J1201">
            <v>74868.729444306329</v>
          </cell>
          <cell r="K1201">
            <v>69984.909399269236</v>
          </cell>
          <cell r="L1201">
            <v>69060.342944918273</v>
          </cell>
          <cell r="M1201">
            <v>60445.049306622073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27182.67723781383</v>
          </cell>
          <cell r="F1202">
            <v>38094.668389625593</v>
          </cell>
          <cell r="G1202">
            <v>47974.775233101158</v>
          </cell>
          <cell r="H1202">
            <v>70964.51945490294</v>
          </cell>
          <cell r="I1202">
            <v>64180.900093584169</v>
          </cell>
          <cell r="J1202">
            <v>70932.379441006313</v>
          </cell>
          <cell r="K1202">
            <v>65720.569778237128</v>
          </cell>
          <cell r="L1202">
            <v>64827.31385692551</v>
          </cell>
          <cell r="M1202">
            <v>56740.091569239223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0.65429905660307996</v>
          </cell>
          <cell r="J1203">
            <v>4.5800933962264159</v>
          </cell>
          <cell r="K1203">
            <v>28.134859433962259</v>
          </cell>
          <cell r="L1203">
            <v>174.6978481132075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1.11216516902702</v>
          </cell>
          <cell r="J1204">
            <v>7.7851561831981089</v>
          </cell>
          <cell r="K1204">
            <v>47.823102268216942</v>
          </cell>
          <cell r="L1204">
            <v>296.94810013055638</v>
          </cell>
          <cell r="M1204">
            <v>1750.547976050545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9.7813926886690244E-2</v>
          </cell>
          <cell r="J1205">
            <v>0.68469748820754717</v>
          </cell>
          <cell r="K1205">
            <v>4.2059988561320738</v>
          </cell>
          <cell r="L1205">
            <v>26.116318478773589</v>
          </cell>
          <cell r="M1205">
            <v>153.95912091981131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14.93175473897994</v>
          </cell>
          <cell r="J1206">
            <v>104.522283172934</v>
          </cell>
          <cell r="K1206">
            <v>642.0654537765945</v>
          </cell>
          <cell r="L1206">
            <v>3986.778515310481</v>
          </cell>
          <cell r="M1206">
            <v>23502.581959171141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6.4768042452761248E-4</v>
          </cell>
          <cell r="J1207">
            <v>4.5337629716981128E-3</v>
          </cell>
          <cell r="K1207">
            <v>2.7850258254716979E-2</v>
          </cell>
          <cell r="L1207">
            <v>0.1729306733490566</v>
          </cell>
          <cell r="M1207">
            <v>1.019448988207547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1.11216516902702</v>
          </cell>
          <cell r="J1208">
            <v>7.7851561831981089</v>
          </cell>
          <cell r="K1208">
            <v>47.823102268216942</v>
          </cell>
          <cell r="L1208">
            <v>296.94810013055638</v>
          </cell>
          <cell r="M1208">
            <v>1750.547976050545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1.1576711956543311</v>
          </cell>
          <cell r="J1209">
            <v>8.103698369589619</v>
          </cell>
          <cell r="K1209">
            <v>49.779861413193338</v>
          </cell>
          <cell r="L1209">
            <v>309.09820924006118</v>
          </cell>
          <cell r="M1209">
            <v>1822.1744619620081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3656.402873016822</v>
          </cell>
          <cell r="F1218">
            <v>3302.0410728462102</v>
          </cell>
          <cell r="G1218">
            <v>2641.632858276967</v>
          </cell>
          <cell r="H1218">
            <v>1981.224643707727</v>
          </cell>
          <cell r="I1218">
            <v>417.09992499110018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37679.045004998188</v>
          </cell>
          <cell r="F1219">
            <v>34027.364738795943</v>
          </cell>
          <cell r="G1219">
            <v>27221.891791036749</v>
          </cell>
          <cell r="H1219">
            <v>20416.418843277581</v>
          </cell>
          <cell r="I1219">
            <v>4298.1934406900173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531.88184755603811</v>
          </cell>
          <cell r="F1220">
            <v>480.33429781283382</v>
          </cell>
          <cell r="G1220">
            <v>384.26743825026682</v>
          </cell>
          <cell r="H1220">
            <v>288.2005786877005</v>
          </cell>
          <cell r="I1220">
            <v>60.673806039515881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3.495051132679559</v>
          </cell>
          <cell r="F1221">
            <v>3.1563268033107881</v>
          </cell>
          <cell r="G1221">
            <v>2.525061442648628</v>
          </cell>
          <cell r="H1221">
            <v>1.8937960819864741</v>
          </cell>
          <cell r="I1221">
            <v>0.39869391199715232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37679.045004998188</v>
          </cell>
          <cell r="F1222">
            <v>34027.364738795943</v>
          </cell>
          <cell r="G1222">
            <v>27221.891791036749</v>
          </cell>
          <cell r="H1222">
            <v>20416.418843277581</v>
          </cell>
          <cell r="I1222">
            <v>4298.1934406900173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37928.955867395292</v>
          </cell>
          <cell r="F1223">
            <v>34253.055386365311</v>
          </cell>
          <cell r="G1223">
            <v>27402.444309092261</v>
          </cell>
          <cell r="H1223">
            <v>20551.833231819201</v>
          </cell>
          <cell r="I1223">
            <v>4326.70173301457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0.25244773053073111</v>
          </cell>
          <cell r="F1224">
            <v>0.2279816540761839</v>
          </cell>
          <cell r="G1224">
            <v>0.18238532326094681</v>
          </cell>
          <cell r="H1224">
            <v>0.13678899244571041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1087.9612350738921</v>
          </cell>
          <cell r="F1233">
            <v>840.37013477832522</v>
          </cell>
          <cell r="G1233">
            <v>725.30749004926122</v>
          </cell>
          <cell r="H1233">
            <v>212.30403404926111</v>
          </cell>
          <cell r="I1233">
            <v>106.1520170246305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32259.72289193852</v>
          </cell>
          <cell r="F1234">
            <v>26158.834400277829</v>
          </cell>
          <cell r="G1234">
            <v>21506.481927959019</v>
          </cell>
          <cell r="H1234">
            <v>6608.5476379649263</v>
          </cell>
          <cell r="I1234">
            <v>3304.2738189824609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154.15007084926111</v>
          </cell>
          <cell r="F1235">
            <v>111.8923354285715</v>
          </cell>
          <cell r="G1235">
            <v>102.76671389950739</v>
          </cell>
          <cell r="H1235">
            <v>28.26753737142857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0.67265600937931025</v>
          </cell>
          <cell r="F1236">
            <v>0.46115033280788181</v>
          </cell>
          <cell r="G1236">
            <v>0.4484373395862068</v>
          </cell>
          <cell r="H1236">
            <v>0.1165011367093596</v>
          </cell>
          <cell r="I1236">
            <v>5.8250568354679781E-2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32259.72289193852</v>
          </cell>
          <cell r="F1237">
            <v>26158.834400277829</v>
          </cell>
          <cell r="G1237">
            <v>21506.481927959019</v>
          </cell>
          <cell r="H1237">
            <v>6608.5476379649263</v>
          </cell>
          <cell r="I1237">
            <v>3304.2738189824609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32332.858643928459</v>
          </cell>
          <cell r="F1238">
            <v>26213.187569605001</v>
          </cell>
          <cell r="G1238">
            <v>21555.2390959523</v>
          </cell>
          <cell r="H1238">
            <v>6622.2789649528431</v>
          </cell>
          <cell r="I1238">
            <v>3311.1394824764188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29.350049163288141</v>
          </cell>
          <cell r="F1239">
            <v>114.7216402876855</v>
          </cell>
          <cell r="G1239">
            <v>176.89452319618891</v>
          </cell>
          <cell r="H1239">
            <v>397.88760847115441</v>
          </cell>
          <cell r="I1239">
            <v>443.85232999429331</v>
          </cell>
          <cell r="J1239">
            <v>486.89252682337371</v>
          </cell>
          <cell r="K1239">
            <v>489.06363327770617</v>
          </cell>
          <cell r="L1239">
            <v>486.62571807251078</v>
          </cell>
          <cell r="M1239">
            <v>491.76570221965159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1557.313608604069</v>
          </cell>
          <cell r="F1240">
            <v>6087.130233664594</v>
          </cell>
          <cell r="G1240">
            <v>9386.0234007897798</v>
          </cell>
          <cell r="H1240">
            <v>21111.91650547945</v>
          </cell>
          <cell r="I1240">
            <v>23550.804629497201</v>
          </cell>
          <cell r="J1240">
            <v>25834.517473248219</v>
          </cell>
          <cell r="K1240">
            <v>25949.71638171509</v>
          </cell>
          <cell r="L1240">
            <v>25820.36060092743</v>
          </cell>
          <cell r="M1240">
            <v>26093.088159774721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2.9350049163288139</v>
          </cell>
          <cell r="F1241">
            <v>11.47216402876855</v>
          </cell>
          <cell r="G1241">
            <v>17.689452319618891</v>
          </cell>
          <cell r="H1241">
            <v>39.788760847115441</v>
          </cell>
          <cell r="I1241">
            <v>44.385232999429327</v>
          </cell>
          <cell r="J1241">
            <v>48.689252682337369</v>
          </cell>
          <cell r="K1241">
            <v>48.90636332777062</v>
          </cell>
          <cell r="L1241">
            <v>48.662571807251076</v>
          </cell>
          <cell r="M1241">
            <v>49.176570221965157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1557.313608604069</v>
          </cell>
          <cell r="F1242">
            <v>6087.130233664594</v>
          </cell>
          <cell r="G1242">
            <v>9386.0234007897798</v>
          </cell>
          <cell r="H1242">
            <v>21111.91650547945</v>
          </cell>
          <cell r="I1242">
            <v>23550.804629497201</v>
          </cell>
          <cell r="J1242">
            <v>25834.517473248219</v>
          </cell>
          <cell r="K1242">
            <v>25949.71638171509</v>
          </cell>
          <cell r="L1242">
            <v>25820.36060092743</v>
          </cell>
          <cell r="M1242">
            <v>26093.088159774721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1558.9219912982171</v>
          </cell>
          <cell r="F1243">
            <v>6093.4169795523594</v>
          </cell>
          <cell r="G1243">
            <v>9395.7172206609321</v>
          </cell>
          <cell r="H1243">
            <v>21133.720746423671</v>
          </cell>
          <cell r="I1243">
            <v>23575.12773718089</v>
          </cell>
          <cell r="J1243">
            <v>25861.19918371813</v>
          </cell>
          <cell r="K1243">
            <v>25976.517068818721</v>
          </cell>
          <cell r="L1243">
            <v>25847.027690277799</v>
          </cell>
          <cell r="M1243">
            <v>26120.03692025636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H1244">
            <v>4887.1666835404312</v>
          </cell>
          <cell r="I1244">
            <v>6237.2374889377716</v>
          </cell>
          <cell r="J1244">
            <v>7601.1729542419471</v>
          </cell>
          <cell r="K1244">
            <v>5687.2025225046264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H1246">
            <v>641.44062721468185</v>
          </cell>
          <cell r="I1246">
            <v>818.63742042308297</v>
          </cell>
          <cell r="J1246">
            <v>997.65395024425595</v>
          </cell>
          <cell r="K1246">
            <v>746.44533107873247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H1247">
            <v>4.8871666835404328</v>
          </cell>
          <cell r="I1247">
            <v>6.2372374889377742</v>
          </cell>
          <cell r="J1247">
            <v>7.6011729542419486</v>
          </cell>
          <cell r="K1247">
            <v>5.6872025225046272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H1249">
            <v>313.32847399848612</v>
          </cell>
          <cell r="I1249">
            <v>399.88488850952308</v>
          </cell>
          <cell r="J1249">
            <v>487.330201028837</v>
          </cell>
          <cell r="K1249">
            <v>364.62077172407788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H1250">
            <v>0.64144062721468176</v>
          </cell>
          <cell r="I1250">
            <v>0.81863742042308285</v>
          </cell>
          <cell r="J1250">
            <v>0.99765395024425585</v>
          </cell>
          <cell r="K1250">
            <v>0.74644533107873245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89.306938798055683</v>
          </cell>
          <cell r="F1251">
            <v>52.013896243924002</v>
          </cell>
          <cell r="G1251">
            <v>53.584163278833408</v>
          </cell>
          <cell r="H1251">
            <v>61.766501789659728</v>
          </cell>
          <cell r="I1251">
            <v>33.485971170275462</v>
          </cell>
          <cell r="J1251">
            <v>16.742985585137721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3441.7926787560759</v>
          </cell>
          <cell r="F1252">
            <v>2541.046156100751</v>
          </cell>
          <cell r="G1252">
            <v>2065.075607253646</v>
          </cell>
          <cell r="H1252">
            <v>3017.492310369641</v>
          </cell>
          <cell r="I1252">
            <v>1603.5401139016799</v>
          </cell>
          <cell r="J1252">
            <v>801.7700569508396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13.547950563411399</v>
          </cell>
          <cell r="F1253">
            <v>5.9804467520989837</v>
          </cell>
          <cell r="G1253">
            <v>8.1287703380468379</v>
          </cell>
          <cell r="H1253">
            <v>7.1017805181175424</v>
          </cell>
          <cell r="I1253">
            <v>3.9653506764619251</v>
          </cell>
          <cell r="J1253">
            <v>1.9826753382309621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4.6172566836058332E-2</v>
          </cell>
          <cell r="F1254">
            <v>7.7905712770658412E-3</v>
          </cell>
          <cell r="G1254">
            <v>2.7703540101635001E-2</v>
          </cell>
          <cell r="H1254">
            <v>9.2513033915156886E-3</v>
          </cell>
          <cell r="I1254">
            <v>6.167535594343793E-3</v>
          </cell>
          <cell r="J1254">
            <v>3.083767797171896E-3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3441.7926787560759</v>
          </cell>
          <cell r="F1255">
            <v>2541.046156100751</v>
          </cell>
          <cell r="G1255">
            <v>2065.075607253646</v>
          </cell>
          <cell r="H1255">
            <v>3017.492310369641</v>
          </cell>
          <cell r="I1255">
            <v>1603.5401139016799</v>
          </cell>
          <cell r="J1255">
            <v>801.7700569508396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3448.0626414939238</v>
          </cell>
          <cell r="F1256">
            <v>2544.1286766389749</v>
          </cell>
          <cell r="G1256">
            <v>2068.8375848963542</v>
          </cell>
          <cell r="H1256">
            <v>3021.1528035087822</v>
          </cell>
          <cell r="I1256">
            <v>1605.5589376825219</v>
          </cell>
          <cell r="J1256">
            <v>802.77946884126061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6399.0771269238821</v>
          </cell>
          <cell r="F1257">
            <v>7887.3165687064957</v>
          </cell>
          <cell r="G1257">
            <v>8793.7866896003998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5305.2348805403317</v>
          </cell>
          <cell r="F1258">
            <v>6539.0783927432294</v>
          </cell>
          <cell r="G1258">
            <v>7290.5987773468314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836.75432353037877</v>
          </cell>
          <cell r="F1259">
            <v>1031.3590708494139</v>
          </cell>
          <cell r="G1259">
            <v>1149.8906618530209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6.3990771269238813</v>
          </cell>
          <cell r="F1260">
            <v>7.8873165687064937</v>
          </cell>
          <cell r="G1260">
            <v>8.7937866896003971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5305.2348805403317</v>
          </cell>
          <cell r="F1261">
            <v>6539.0783927432294</v>
          </cell>
          <cell r="G1261">
            <v>7290.5987773468314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5714.5645971254817</v>
          </cell>
          <cell r="F1262">
            <v>7043.6063100740157</v>
          </cell>
          <cell r="G1262">
            <v>7853.1108618190401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0.82675576551956009</v>
          </cell>
          <cell r="F1263">
            <v>1.0190351387108101</v>
          </cell>
          <cell r="G1263">
            <v>1.13615037015052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96.360091061161995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8256.6040415634361</v>
          </cell>
          <cell r="G1265">
            <v>6605.2832332507496</v>
          </cell>
          <cell r="H1265">
            <v>4953.9624249380613</v>
          </cell>
          <cell r="I1265">
            <v>3302.6416166253748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67.789666751337919</v>
          </cell>
          <cell r="G1266">
            <v>54.231733401070329</v>
          </cell>
          <cell r="H1266">
            <v>40.673800050802761</v>
          </cell>
          <cell r="I1266">
            <v>27.115866700535172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0.31937619423394492</v>
          </cell>
          <cell r="H1267">
            <v>0.23953214567545869</v>
          </cell>
          <cell r="I1267">
            <v>0.15968809711697241</v>
          </cell>
          <cell r="J1267">
            <v>7.9844048558486161E-2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8256.6040415634361</v>
          </cell>
          <cell r="G1268">
            <v>6605.2832332507496</v>
          </cell>
          <cell r="H1268">
            <v>4953.9624249380613</v>
          </cell>
          <cell r="I1268">
            <v>3302.6416166253748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1657.7700747275951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209.68008162266679</v>
          </cell>
          <cell r="F1270">
            <v>891.9399954106284</v>
          </cell>
          <cell r="G1270">
            <v>1390.475158869411</v>
          </cell>
          <cell r="H1270">
            <v>2183.4051080133781</v>
          </cell>
          <cell r="I1270">
            <v>2774.2170147254069</v>
          </cell>
          <cell r="J1270">
            <v>3350.969764660445</v>
          </cell>
          <cell r="K1270">
            <v>3856.8869724728688</v>
          </cell>
          <cell r="L1270">
            <v>3885.659882040115</v>
          </cell>
          <cell r="M1270">
            <v>3926.7021645441632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1231.9476480390431</v>
          </cell>
          <cell r="F1271">
            <v>5240.4757334818469</v>
          </cell>
          <cell r="G1271">
            <v>8169.55329456867</v>
          </cell>
          <cell r="H1271">
            <v>12828.30856759233</v>
          </cell>
          <cell r="I1271">
            <v>16299.54595587778</v>
          </cell>
          <cell r="J1271">
            <v>19688.180623910601</v>
          </cell>
          <cell r="K1271">
            <v>22660.63041238693</v>
          </cell>
          <cell r="L1271">
            <v>22829.681845380921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29.511107398640011</v>
          </cell>
          <cell r="F1272">
            <v>125.53475177043271</v>
          </cell>
          <cell r="G1272">
            <v>195.70033276875799</v>
          </cell>
          <cell r="H1272">
            <v>307.30006464455948</v>
          </cell>
          <cell r="I1272">
            <v>390.45299694239372</v>
          </cell>
          <cell r="J1272">
            <v>471.62719438678232</v>
          </cell>
          <cell r="K1272">
            <v>542.83175010343064</v>
          </cell>
          <cell r="L1272">
            <v>546.88134994066456</v>
          </cell>
          <cell r="M1272">
            <v>552.65778419941273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0.2092123937082668</v>
          </cell>
          <cell r="F1273">
            <v>0.88995053817179426</v>
          </cell>
          <cell r="G1273">
            <v>1.38737372728829</v>
          </cell>
          <cell r="H1273">
            <v>2.1785350594453181</v>
          </cell>
          <cell r="I1273">
            <v>2.768029170082897</v>
          </cell>
          <cell r="J1273">
            <v>3.343495482657485</v>
          </cell>
          <cell r="K1273">
            <v>3.848284250601183</v>
          </cell>
          <cell r="L1273">
            <v>3.8769929826749698</v>
          </cell>
          <cell r="M1273">
            <v>3.9179437210544741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1231.9476480390431</v>
          </cell>
          <cell r="F1274">
            <v>5240.4757334818469</v>
          </cell>
          <cell r="G1274">
            <v>8169.55329456867</v>
          </cell>
          <cell r="H1274">
            <v>12828.30856759233</v>
          </cell>
          <cell r="I1274">
            <v>16299.54595587778</v>
          </cell>
          <cell r="J1274">
            <v>19688.180623910601</v>
          </cell>
          <cell r="K1274">
            <v>22660.63041238693</v>
          </cell>
          <cell r="L1274">
            <v>22829.681845380921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1245.983960084405</v>
          </cell>
          <cell r="F1275">
            <v>5300.1835893947027</v>
          </cell>
          <cell r="G1275">
            <v>8262.6338727054954</v>
          </cell>
          <cell r="H1275">
            <v>12974.469114556739</v>
          </cell>
          <cell r="I1275">
            <v>16485.256374334749</v>
          </cell>
          <cell r="J1275">
            <v>19912.499771954379</v>
          </cell>
          <cell r="K1275">
            <v>22918.81644822958</v>
          </cell>
          <cell r="L1275">
            <v>23089.793984714252</v>
          </cell>
          <cell r="M1275">
            <v>23333.679933677791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2.937080102432002E-2</v>
          </cell>
          <cell r="F1276">
            <v>0.12493791459878251</v>
          </cell>
          <cell r="G1276">
            <v>0.19476990329442159</v>
          </cell>
          <cell r="H1276">
            <v>0.30583905007414158</v>
          </cell>
          <cell r="I1276">
            <v>0.38859664354964057</v>
          </cell>
          <cell r="J1276">
            <v>0.46938490978589442</v>
          </cell>
          <cell r="K1276">
            <v>0.54025093354192455</v>
          </cell>
          <cell r="L1276">
            <v>0.54428128013112109</v>
          </cell>
          <cell r="M1276">
            <v>0.55003025115250592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251.95185128442091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6260.1636649135789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50.390370256884182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6260.1636649135789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6281.4787915322422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526.35035390946496</v>
          </cell>
          <cell r="J1287">
            <v>263.17517695473248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69.083483950617278</v>
          </cell>
          <cell r="J1288">
            <v>34.541741975308639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0.52635035390946505</v>
          </cell>
          <cell r="J1289">
            <v>0.26317517695473253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33.745637065020567</v>
          </cell>
          <cell r="J1290">
            <v>16.87281853251028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1103.8766203456639</v>
          </cell>
          <cell r="F1291">
            <v>1368.7924676006271</v>
          </cell>
          <cell r="G1291">
            <v>1699.1515710411361</v>
          </cell>
          <cell r="H1291">
            <v>2517.765437293077</v>
          </cell>
          <cell r="I1291">
            <v>3773.6731398490392</v>
          </cell>
          <cell r="J1291">
            <v>4793.9128069018452</v>
          </cell>
          <cell r="K1291">
            <v>5773.3396860716166</v>
          </cell>
          <cell r="L1291">
            <v>2745.090283112112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144.88380642036839</v>
          </cell>
          <cell r="F1292">
            <v>179.65401137258229</v>
          </cell>
          <cell r="G1292">
            <v>223.0136436991491</v>
          </cell>
          <cell r="H1292">
            <v>330.45671364471627</v>
          </cell>
          <cell r="I1292">
            <v>495.29459960518642</v>
          </cell>
          <cell r="J1292">
            <v>629.20105590586718</v>
          </cell>
          <cell r="K1292">
            <v>757.75083379689977</v>
          </cell>
          <cell r="L1292">
            <v>360.29309965846471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1.103876620345664</v>
          </cell>
          <cell r="F1293">
            <v>1.368792467600626</v>
          </cell>
          <cell r="G1293">
            <v>1.699151571041136</v>
          </cell>
          <cell r="H1293">
            <v>2.5177654372930758</v>
          </cell>
          <cell r="I1293">
            <v>3.7736731398490391</v>
          </cell>
          <cell r="J1293">
            <v>4.7939128069018464</v>
          </cell>
          <cell r="K1293">
            <v>5.7733396860716173</v>
          </cell>
          <cell r="L1293">
            <v>2.7450902831121118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70.772289821911386</v>
          </cell>
          <cell r="F1294">
            <v>87.756707079045185</v>
          </cell>
          <cell r="G1294">
            <v>108.93685509837481</v>
          </cell>
          <cell r="H1294">
            <v>161.42023659845239</v>
          </cell>
          <cell r="I1294">
            <v>241.93961917857149</v>
          </cell>
          <cell r="J1294">
            <v>307.34973483249462</v>
          </cell>
          <cell r="K1294">
            <v>370.14324062326648</v>
          </cell>
          <cell r="L1294">
            <v>175.99460077602529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11.64081790123457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120.29197916666659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1.69320987654321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1.1640817901234571E-2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120.29197916666659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121.0875761574074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115.44435185185181</v>
          </cell>
          <cell r="F1313">
            <v>76.962901234567894</v>
          </cell>
          <cell r="G1313">
            <v>76.962901234567894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2883.0302802469141</v>
          </cell>
          <cell r="F1314">
            <v>1922.0201868312749</v>
          </cell>
          <cell r="G1314">
            <v>1922.0201868312749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23.088870370370369</v>
          </cell>
          <cell r="F1315">
            <v>15.392580246913569</v>
          </cell>
          <cell r="G1315">
            <v>15.392580246913569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2883.0302802469141</v>
          </cell>
          <cell r="F1316">
            <v>1922.0201868312749</v>
          </cell>
          <cell r="G1316">
            <v>1922.0201868312749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2892.7968724135799</v>
          </cell>
          <cell r="F1317">
            <v>1928.5312482757199</v>
          </cell>
          <cell r="G1317">
            <v>1928.5312482757199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10.31788324536968</v>
          </cell>
          <cell r="F1318">
            <v>48.890578095900999</v>
          </cell>
          <cell r="G1318">
            <v>52.034714345075983</v>
          </cell>
          <cell r="H1318">
            <v>124.68428685654941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257.67193758103213</v>
          </cell>
          <cell r="F1319">
            <v>1220.960703648301</v>
          </cell>
          <cell r="G1319">
            <v>1299.480266244364</v>
          </cell>
          <cell r="H1319">
            <v>3113.7822570975609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2.0635766490739349</v>
          </cell>
          <cell r="F1320">
            <v>9.7781156191801983</v>
          </cell>
          <cell r="G1320">
            <v>10.4069428690152</v>
          </cell>
          <cell r="H1320">
            <v>24.93685737130988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257.67193758103213</v>
          </cell>
          <cell r="F1321">
            <v>1220.960703648301</v>
          </cell>
          <cell r="G1321">
            <v>1299.480266244364</v>
          </cell>
          <cell r="H1321">
            <v>3113.7822570975609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258.54483050359028</v>
          </cell>
          <cell r="F1322">
            <v>1225.0968465552139</v>
          </cell>
          <cell r="G1322">
            <v>1303.882403077957</v>
          </cell>
          <cell r="H1322">
            <v>3124.3305477656249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340.84996215532499</v>
          </cell>
          <cell r="F1323">
            <v>441.63263556903689</v>
          </cell>
          <cell r="G1323">
            <v>441.63263556903689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7011.2837215350364</v>
          </cell>
          <cell r="F1324">
            <v>9084.3833136550875</v>
          </cell>
          <cell r="G1324">
            <v>9084.3833136550875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68.169992431065012</v>
          </cell>
          <cell r="F1325">
            <v>88.326527113807373</v>
          </cell>
          <cell r="G1325">
            <v>88.326527113807373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7011.2837215350364</v>
          </cell>
          <cell r="F1326">
            <v>9084.3833136550875</v>
          </cell>
          <cell r="G1326">
            <v>9084.3833136550875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7040.1196283333757</v>
          </cell>
          <cell r="F1327">
            <v>9121.7454346242266</v>
          </cell>
          <cell r="G1327">
            <v>9121.7454346242266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206.26313731808679</v>
          </cell>
          <cell r="F1328">
            <v>92.247376543209839</v>
          </cell>
          <cell r="G1328">
            <v>92.247376543209839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10944.322066097689</v>
          </cell>
          <cell r="F1329">
            <v>4894.6457993827144</v>
          </cell>
          <cell r="G1329">
            <v>4894.6457993827144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20.626313731808679</v>
          </cell>
          <cell r="F1330">
            <v>9.224737654320986</v>
          </cell>
          <cell r="G1330">
            <v>9.224737654320986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10944.322066097689</v>
          </cell>
          <cell r="F1331">
            <v>4894.6457993827144</v>
          </cell>
          <cell r="G1331">
            <v>4894.6457993827144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10955.62528602272</v>
          </cell>
          <cell r="F1332">
            <v>4899.7009556172816</v>
          </cell>
          <cell r="G1332">
            <v>4899.7009556172816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3.3405878439490939</v>
          </cell>
          <cell r="F1333">
            <v>117.51980478984269</v>
          </cell>
          <cell r="G1333">
            <v>122.7596163351127</v>
          </cell>
          <cell r="H1333">
            <v>203.06604629913619</v>
          </cell>
          <cell r="I1333">
            <v>199.72545845518721</v>
          </cell>
          <cell r="J1333">
            <v>92.391514972361492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177.25159099993891</v>
          </cell>
          <cell r="F1334">
            <v>6235.6008421490551</v>
          </cell>
          <cell r="G1334">
            <v>6513.6252427410791</v>
          </cell>
          <cell r="H1334">
            <v>10774.68441663217</v>
          </cell>
          <cell r="I1334">
            <v>10597.43282563223</v>
          </cell>
          <cell r="J1334">
            <v>4902.2937844335011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0.33405878439490938</v>
          </cell>
          <cell r="F1335">
            <v>11.751980478984271</v>
          </cell>
          <cell r="G1335">
            <v>12.275961633511271</v>
          </cell>
          <cell r="H1335">
            <v>20.306604629913629</v>
          </cell>
          <cell r="I1335">
            <v>19.97254584551872</v>
          </cell>
          <cell r="J1335">
            <v>9.2391514972361524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177.25159099993891</v>
          </cell>
          <cell r="F1336">
            <v>6235.6008421490551</v>
          </cell>
          <cell r="G1336">
            <v>6513.6252427410791</v>
          </cell>
          <cell r="H1336">
            <v>10774.68441663217</v>
          </cell>
          <cell r="I1336">
            <v>10597.43282563223</v>
          </cell>
          <cell r="J1336">
            <v>4902.2937844335011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177.43465521378729</v>
          </cell>
          <cell r="F1337">
            <v>6242.0409274515387</v>
          </cell>
          <cell r="G1337">
            <v>6520.3524697162438</v>
          </cell>
          <cell r="H1337">
            <v>10785.812435969359</v>
          </cell>
          <cell r="I1337">
            <v>10608.37778075558</v>
          </cell>
          <cell r="J1337">
            <v>4907.356839453988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333.7492499999999</v>
          </cell>
          <cell r="F1338">
            <v>222.49950000000001</v>
          </cell>
          <cell r="G1338">
            <v>222.49950000000001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8292.5563650000004</v>
          </cell>
          <cell r="F1339">
            <v>5528.3709099999996</v>
          </cell>
          <cell r="G1339">
            <v>5528.3709099999996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66.749849999999981</v>
          </cell>
          <cell r="F1340">
            <v>44.499899999999997</v>
          </cell>
          <cell r="G1340">
            <v>44.499899999999997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8292.5563650000004</v>
          </cell>
          <cell r="F1341">
            <v>5528.3709099999996</v>
          </cell>
          <cell r="G1341">
            <v>5528.3709099999996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8320.7915515500008</v>
          </cell>
          <cell r="F1342">
            <v>5547.1943677000008</v>
          </cell>
          <cell r="G1342">
            <v>5547.1943677000008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E1343">
            <v>43.537455291664649</v>
          </cell>
          <cell r="F1343">
            <v>155.05573566081239</v>
          </cell>
          <cell r="G1343">
            <v>164.48759344396069</v>
          </cell>
          <cell r="H1343">
            <v>164.48759344396069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E1344">
            <v>1081.7606391468939</v>
          </cell>
          <cell r="F1344">
            <v>3852.6181787189862</v>
          </cell>
          <cell r="G1344">
            <v>4086.9684051042782</v>
          </cell>
          <cell r="H1344">
            <v>4086.9684051042782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E1345">
            <v>8.7074910583329288</v>
          </cell>
          <cell r="F1345">
            <v>31.011147132162481</v>
          </cell>
          <cell r="G1345">
            <v>32.897518688792147</v>
          </cell>
          <cell r="H1345">
            <v>32.897518688792147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E1346">
            <v>1081.7606391468939</v>
          </cell>
          <cell r="F1346">
            <v>3852.6181787189862</v>
          </cell>
          <cell r="G1346">
            <v>4086.9684051042782</v>
          </cell>
          <cell r="H1346">
            <v>4086.9684051042782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E1347">
            <v>1085.4439078645689</v>
          </cell>
          <cell r="F1347">
            <v>3865.735893955889</v>
          </cell>
          <cell r="G1347">
            <v>4100.8840555096367</v>
          </cell>
          <cell r="H1347">
            <v>4100.8840555096367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17.382358554041669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593.37577983980248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3.4764717108083332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593.37577983980248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594.84632737347431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365.87986111111098</v>
          </cell>
          <cell r="G1353">
            <v>292.7038888888888</v>
          </cell>
          <cell r="H1353">
            <v>417.10304166666651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3148.895131944445</v>
          </cell>
          <cell r="G1354">
            <v>2519.1161055555549</v>
          </cell>
          <cell r="H1354">
            <v>3589.7404504166661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53.218888888888877</v>
          </cell>
          <cell r="G1355">
            <v>42.575111111111113</v>
          </cell>
          <cell r="H1355">
            <v>60.669533333333327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0.36587986111111109</v>
          </cell>
          <cell r="G1356">
            <v>0.29270388888888882</v>
          </cell>
          <cell r="H1356">
            <v>0.41710304166666662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3148.895131944445</v>
          </cell>
          <cell r="G1357">
            <v>2519.1161055555549</v>
          </cell>
          <cell r="H1357">
            <v>3589.7404504166661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3173.901357361111</v>
          </cell>
          <cell r="G1358">
            <v>2539.121085888889</v>
          </cell>
          <cell r="H1358">
            <v>3618.2475473916661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54.371574074074069</v>
          </cell>
          <cell r="F1365">
            <v>45.309645061728389</v>
          </cell>
          <cell r="G1365">
            <v>36.247716049382703</v>
          </cell>
          <cell r="H1365">
            <v>27.185787037037031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561.85607499999992</v>
          </cell>
          <cell r="F1366">
            <v>468.21339583333321</v>
          </cell>
          <cell r="G1366">
            <v>374.57071666666661</v>
          </cell>
          <cell r="H1366">
            <v>280.92803750000002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7.9085925925925924</v>
          </cell>
          <cell r="F1367">
            <v>6.5904938271604916</v>
          </cell>
          <cell r="G1367">
            <v>5.2723950617283943</v>
          </cell>
          <cell r="H1367">
            <v>3.9542962962962962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5.4371574074074072E-2</v>
          </cell>
          <cell r="F1368">
            <v>4.5309645061728389E-2</v>
          </cell>
          <cell r="G1368">
            <v>3.6247716049382712E-2</v>
          </cell>
          <cell r="H1368">
            <v>2.7185787037037029E-2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561.85607499999992</v>
          </cell>
          <cell r="F1369">
            <v>468.21339583333321</v>
          </cell>
          <cell r="G1369">
            <v>374.57071666666661</v>
          </cell>
          <cell r="H1369">
            <v>280.92803750000002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565.57212494444423</v>
          </cell>
          <cell r="F1370">
            <v>471.31010412037023</v>
          </cell>
          <cell r="G1370">
            <v>377.04808329629623</v>
          </cell>
          <cell r="H1370">
            <v>282.78606247222211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240.47888719512201</v>
          </cell>
          <cell r="G1377">
            <v>192.38310975609761</v>
          </cell>
          <cell r="H1377">
            <v>144.28733231707321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6005.5594095528459</v>
          </cell>
          <cell r="G1378">
            <v>4804.4475276422772</v>
          </cell>
          <cell r="H1378">
            <v>3603.3356457317068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48.095777439024388</v>
          </cell>
          <cell r="G1379">
            <v>38.476621951219506</v>
          </cell>
          <cell r="H1379">
            <v>28.857466463414632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6005.5594095528459</v>
          </cell>
          <cell r="G1380">
            <v>4804.4475276422772</v>
          </cell>
          <cell r="H1380">
            <v>3603.3356457317068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6025.9039234095526</v>
          </cell>
          <cell r="G1381">
            <v>4820.7231387276424</v>
          </cell>
          <cell r="H1381">
            <v>3615.5423540457318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19.118323734227651</v>
          </cell>
          <cell r="F1382">
            <v>67.685898668586461</v>
          </cell>
          <cell r="G1382">
            <v>101.2923260098202</v>
          </cell>
          <cell r="H1382">
            <v>163.01243543842759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477.44827138944532</v>
          </cell>
          <cell r="F1383">
            <v>1690.3425094168331</v>
          </cell>
          <cell r="G1383">
            <v>2529.6070215519098</v>
          </cell>
          <cell r="H1383">
            <v>4070.963887682331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3.8236647468455298</v>
          </cell>
          <cell r="F1384">
            <v>13.53717973371729</v>
          </cell>
          <cell r="G1384">
            <v>20.258465201964039</v>
          </cell>
          <cell r="H1384">
            <v>32.602487087685503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477.44827138944532</v>
          </cell>
          <cell r="F1385">
            <v>1690.3425094168331</v>
          </cell>
          <cell r="G1385">
            <v>2529.6070215519098</v>
          </cell>
          <cell r="H1385">
            <v>4070.963887682331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479.06568157736098</v>
          </cell>
          <cell r="F1386">
            <v>1696.0687364441951</v>
          </cell>
          <cell r="G1386">
            <v>2538.1763523323411</v>
          </cell>
          <cell r="H1386">
            <v>4084.7547397204221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242.73315882352941</v>
          </cell>
          <cell r="F1387">
            <v>161.69096322739151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4993.0210770000003</v>
          </cell>
          <cell r="F1388">
            <v>3325.9831135874429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48.546631764705879</v>
          </cell>
          <cell r="F1389">
            <v>32.338192645478287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4993.0210770000003</v>
          </cell>
          <cell r="F1390">
            <v>3325.9831135874429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5013.5563022364713</v>
          </cell>
          <cell r="F1391">
            <v>3339.66216907648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1051.596073529412</v>
          </cell>
          <cell r="F1397">
            <v>876.33006127450983</v>
          </cell>
          <cell r="G1397">
            <v>701.06404901960798</v>
          </cell>
          <cell r="H1397">
            <v>359.8584135904029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55797.687661470591</v>
          </cell>
          <cell r="F1398">
            <v>46498.073051225503</v>
          </cell>
          <cell r="G1398">
            <v>37198.458440980387</v>
          </cell>
          <cell r="H1398">
            <v>19094.08742510678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105.15960735294119</v>
          </cell>
          <cell r="F1399">
            <v>87.633006127450983</v>
          </cell>
          <cell r="G1399">
            <v>70.106404901960772</v>
          </cell>
          <cell r="H1399">
            <v>35.985841359040293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55797.687661470591</v>
          </cell>
          <cell r="F1400">
            <v>46498.073051225503</v>
          </cell>
          <cell r="G1400">
            <v>37198.458440980387</v>
          </cell>
          <cell r="H1400">
            <v>19094.08742510678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55855.315126300004</v>
          </cell>
          <cell r="F1401">
            <v>46546.095938583327</v>
          </cell>
          <cell r="G1401">
            <v>37236.876750866672</v>
          </cell>
          <cell r="H1401">
            <v>19113.807666171531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179.17587994408399</v>
          </cell>
          <cell r="F1402">
            <v>356.32824604279023</v>
          </cell>
          <cell r="G1402">
            <v>473.63592191526158</v>
          </cell>
          <cell r="H1402">
            <v>869.34181559424178</v>
          </cell>
          <cell r="I1402">
            <v>869.34181559424178</v>
          </cell>
          <cell r="J1402">
            <v>639.50211202583341</v>
          </cell>
          <cell r="K1402">
            <v>414.51280886691723</v>
          </cell>
          <cell r="L1402">
            <v>58.864942924042353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9507.0721898330939</v>
          </cell>
          <cell r="F1403">
            <v>18906.776735030449</v>
          </cell>
          <cell r="G1403">
            <v>25131.122016823781</v>
          </cell>
          <cell r="H1403">
            <v>46127.276735430467</v>
          </cell>
          <cell r="I1403">
            <v>46127.276735430467</v>
          </cell>
          <cell r="J1403">
            <v>33931.98206409072</v>
          </cell>
          <cell r="K1403">
            <v>21994.049638478631</v>
          </cell>
          <cell r="L1403">
            <v>3123.373871549687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17.91758799440839</v>
          </cell>
          <cell r="F1404">
            <v>35.632824604279023</v>
          </cell>
          <cell r="G1404">
            <v>47.363592191526173</v>
          </cell>
          <cell r="H1404">
            <v>86.934181559424161</v>
          </cell>
          <cell r="I1404">
            <v>86.934181559424161</v>
          </cell>
          <cell r="J1404">
            <v>63.950211202583333</v>
          </cell>
          <cell r="K1404">
            <v>41.451280886691713</v>
          </cell>
          <cell r="L1404">
            <v>5.8864942924042367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9507.0721898330939</v>
          </cell>
          <cell r="F1405">
            <v>18906.776735030449</v>
          </cell>
          <cell r="G1405">
            <v>25131.122016823781</v>
          </cell>
          <cell r="H1405">
            <v>46127.276735430467</v>
          </cell>
          <cell r="I1405">
            <v>46127.276735430467</v>
          </cell>
          <cell r="J1405">
            <v>33931.98206409072</v>
          </cell>
          <cell r="K1405">
            <v>21994.049638478631</v>
          </cell>
          <cell r="L1405">
            <v>3123.373871549687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9516.8910280540294</v>
          </cell>
          <cell r="F1406">
            <v>18926.303522913589</v>
          </cell>
          <cell r="G1406">
            <v>25157.077265344738</v>
          </cell>
          <cell r="H1406">
            <v>46174.916666925033</v>
          </cell>
          <cell r="I1406">
            <v>46174.916666925033</v>
          </cell>
          <cell r="J1406">
            <v>33967.026779829743</v>
          </cell>
          <cell r="K1406">
            <v>22016.764940404541</v>
          </cell>
          <cell r="L1406">
            <v>3126.5996704219251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695.26565512048205</v>
          </cell>
          <cell r="G1407">
            <v>515.33211302009533</v>
          </cell>
          <cell r="H1407">
            <v>219.55757530120479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17275.033977560241</v>
          </cell>
          <cell r="G1408">
            <v>12804.285234839301</v>
          </cell>
          <cell r="H1408">
            <v>5455.2738876506028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139.05313102409639</v>
          </cell>
          <cell r="G1409">
            <v>103.066422604019</v>
          </cell>
          <cell r="H1409">
            <v>43.911515060240959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17275.033977560241</v>
          </cell>
          <cell r="G1410">
            <v>12804.285234839301</v>
          </cell>
          <cell r="H1410">
            <v>5455.2738876506028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17333.853451983428</v>
          </cell>
          <cell r="G1411">
            <v>12847.8823316008</v>
          </cell>
          <cell r="H1411">
            <v>5473.8484585210836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88.760178960543399</v>
          </cell>
          <cell r="F1412">
            <v>229.22856821445399</v>
          </cell>
          <cell r="G1412">
            <v>229.22856821445399</v>
          </cell>
          <cell r="H1412">
            <v>209.99077933790409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2205.3945799063022</v>
          </cell>
          <cell r="F1413">
            <v>5695.5658249017997</v>
          </cell>
          <cell r="G1413">
            <v>5695.5658249017997</v>
          </cell>
          <cell r="H1413">
            <v>5217.5708972824568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17.752035792108678</v>
          </cell>
          <cell r="F1414">
            <v>45.845713642890793</v>
          </cell>
          <cell r="G1414">
            <v>45.845713642890793</v>
          </cell>
          <cell r="H1414">
            <v>41.998155867580813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2205.3945799063022</v>
          </cell>
          <cell r="F1415">
            <v>5695.5658249017997</v>
          </cell>
          <cell r="G1415">
            <v>5695.5658249017997</v>
          </cell>
          <cell r="H1415">
            <v>5217.5708972824568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2212.9036910463628</v>
          </cell>
          <cell r="F1416">
            <v>5714.9585617727435</v>
          </cell>
          <cell r="G1416">
            <v>5714.9585617727435</v>
          </cell>
          <cell r="H1416">
            <v>5235.3361172144441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6749.1710370370347</v>
          </cell>
          <cell r="F1417">
            <v>7016.9048559670746</v>
          </cell>
          <cell r="G1417">
            <v>5613.52388477366</v>
          </cell>
          <cell r="H1417">
            <v>2215.8646913580242</v>
          </cell>
          <cell r="I1417">
            <v>1477.243127572016</v>
          </cell>
          <cell r="J1417">
            <v>738.62156378600798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885.82869861111089</v>
          </cell>
          <cell r="F1418">
            <v>920.96876234567878</v>
          </cell>
          <cell r="G1418">
            <v>736.77500987654309</v>
          </cell>
          <cell r="H1418">
            <v>290.8322407407407</v>
          </cell>
          <cell r="I1418">
            <v>193.88816049382709</v>
          </cell>
          <cell r="J1418">
            <v>96.944080246913543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6.7491710370370344</v>
          </cell>
          <cell r="F1419">
            <v>7.016904855967077</v>
          </cell>
          <cell r="G1419">
            <v>5.6135238847736613</v>
          </cell>
          <cell r="H1419">
            <v>2.2158646913580249</v>
          </cell>
          <cell r="I1419">
            <v>1.4772431275720159</v>
          </cell>
          <cell r="J1419">
            <v>0.73862156378600807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432.70622811203691</v>
          </cell>
          <cell r="F1420">
            <v>449.87131257818919</v>
          </cell>
          <cell r="G1420">
            <v>359.89705006255139</v>
          </cell>
          <cell r="H1420">
            <v>142.06462502469131</v>
          </cell>
          <cell r="I1420">
            <v>94.709750016460873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F1421">
            <v>81.54860485221856</v>
          </cell>
          <cell r="G1421">
            <v>1294.7025924395609</v>
          </cell>
          <cell r="H1421">
            <v>935.40233555780424</v>
          </cell>
          <cell r="I1421">
            <v>451.37003397999308</v>
          </cell>
          <cell r="J1421">
            <v>424.22620358223969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F1422">
            <v>10.70325438685369</v>
          </cell>
          <cell r="G1422">
            <v>169.92971525769241</v>
          </cell>
          <cell r="H1422">
            <v>122.7715565419618</v>
          </cell>
          <cell r="I1422">
            <v>59.242316959874088</v>
          </cell>
          <cell r="J1422">
            <v>55.679689220168967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F1423">
            <v>8.154860485221857E-2</v>
          </cell>
          <cell r="G1423">
            <v>1.294702592439561</v>
          </cell>
          <cell r="H1423">
            <v>0.93540233555780439</v>
          </cell>
          <cell r="I1423">
            <v>0.45137003397999309</v>
          </cell>
          <cell r="J1423">
            <v>0.42422620358223978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F1424">
            <v>5.2282849285878621</v>
          </cell>
          <cell r="G1424">
            <v>83.006619957781368</v>
          </cell>
          <cell r="H1424">
            <v>59.970982238449743</v>
          </cell>
          <cell r="I1424">
            <v>28.938461303542319</v>
          </cell>
          <cell r="J1424">
            <v>27.19820247716634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464.00550879629628</v>
          </cell>
          <cell r="F1425">
            <v>488.01806503757763</v>
          </cell>
          <cell r="G1425">
            <v>210.13168724279831</v>
          </cell>
          <cell r="H1425">
            <v>216.6403070602434</v>
          </cell>
          <cell r="I1425">
            <v>105.0658436213992</v>
          </cell>
          <cell r="J1425">
            <v>52.532921810699598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3993.4001379768511</v>
          </cell>
          <cell r="F1426">
            <v>4200.060928827952</v>
          </cell>
          <cell r="G1426">
            <v>1808.4697119341561</v>
          </cell>
          <cell r="H1426">
            <v>1864.485260853932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67.49171037037037</v>
          </cell>
          <cell r="F1427">
            <v>70.984445823647661</v>
          </cell>
          <cell r="G1427">
            <v>30.564609053497929</v>
          </cell>
          <cell r="H1427">
            <v>31.511317390580871</v>
          </cell>
          <cell r="I1427">
            <v>15.28230452674897</v>
          </cell>
          <cell r="J1427">
            <v>7.6411522633744884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0.46400550879629621</v>
          </cell>
          <cell r="F1428">
            <v>0.4880180650375775</v>
          </cell>
          <cell r="G1428">
            <v>0.21013168724279829</v>
          </cell>
          <cell r="H1428">
            <v>0.21664030706024351</v>
          </cell>
          <cell r="I1428">
            <v>0.1050658436213992</v>
          </cell>
          <cell r="J1428">
            <v>5.2532921810699601E-2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3993.4001379768511</v>
          </cell>
          <cell r="F1429">
            <v>4200.060928827952</v>
          </cell>
          <cell r="G1429">
            <v>1808.4697119341561</v>
          </cell>
          <cell r="H1429">
            <v>1864.485260853932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4025.1128053871298</v>
          </cell>
          <cell r="F1430">
            <v>4233.4147453093383</v>
          </cell>
          <cell r="G1430">
            <v>1822.831257613168</v>
          </cell>
          <cell r="H1430">
            <v>1879.291641112831</v>
          </cell>
          <cell r="I1430">
            <v>911.41562880658421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5.1137022222222202</v>
          </cell>
          <cell r="F1437">
            <v>2.3096888370370361</v>
          </cell>
          <cell r="G1437">
            <v>1.7942814814814809</v>
          </cell>
          <cell r="H1437">
            <v>2.5568511111111101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225.4352541983024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0.48118517438271591</v>
          </cell>
          <cell r="G1439">
            <v>0.37380864197530872</v>
          </cell>
          <cell r="H1439">
            <v>0.53267731481481462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225.4352541983024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225.6363896011944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230.85158333333331</v>
          </cell>
          <cell r="F1442">
            <v>168.90739696174381</v>
          </cell>
          <cell r="G1442">
            <v>153.9010555555555</v>
          </cell>
          <cell r="H1442">
            <v>60.750416666666673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5765.1335411111086</v>
          </cell>
          <cell r="F1443">
            <v>4218.18072679128</v>
          </cell>
          <cell r="G1443">
            <v>3843.4223607407398</v>
          </cell>
          <cell r="H1443">
            <v>1517.1404055555549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46.170316666666658</v>
          </cell>
          <cell r="F1444">
            <v>33.781479392348743</v>
          </cell>
          <cell r="G1444">
            <v>30.7802111111111</v>
          </cell>
          <cell r="H1444">
            <v>12.150083333333329</v>
          </cell>
          <cell r="I1444">
            <v>8.1000555555555529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5765.1335411111086</v>
          </cell>
          <cell r="F1445">
            <v>4218.18072679128</v>
          </cell>
          <cell r="G1445">
            <v>3843.4223607407398</v>
          </cell>
          <cell r="H1445">
            <v>1517.1404055555549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5784.6635850611092</v>
          </cell>
          <cell r="F1446">
            <v>4232.4702925742431</v>
          </cell>
          <cell r="G1446">
            <v>3856.442390040741</v>
          </cell>
          <cell r="H1446">
            <v>1522.2798908055561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22.242330555555569</v>
          </cell>
          <cell r="F1447">
            <v>97.291711644672986</v>
          </cell>
          <cell r="G1447">
            <v>105.1589768158661</v>
          </cell>
          <cell r="H1447">
            <v>57.42260540216067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555.46513507407462</v>
          </cell>
          <cell r="F1448">
            <v>2429.698345472967</v>
          </cell>
          <cell r="G1448">
            <v>2626.1701810148952</v>
          </cell>
          <cell r="H1448">
            <v>1434.0338655766261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4.448466111111113</v>
          </cell>
          <cell r="F1449">
            <v>19.458342328934599</v>
          </cell>
          <cell r="G1449">
            <v>21.03179536317321</v>
          </cell>
          <cell r="H1449">
            <v>11.484521080432129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555.46513507407462</v>
          </cell>
          <cell r="F1450">
            <v>2429.698345472967</v>
          </cell>
          <cell r="G1450">
            <v>2626.1701810148952</v>
          </cell>
          <cell r="H1450">
            <v>1434.0338655766261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557.34683623907449</v>
          </cell>
          <cell r="F1451">
            <v>2437.9292242781062</v>
          </cell>
          <cell r="G1451">
            <v>2635.066630453518</v>
          </cell>
          <cell r="H1451">
            <v>1438.8918179936491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35.969638888888881</v>
          </cell>
          <cell r="F1452">
            <v>29.974699074074071</v>
          </cell>
          <cell r="G1452">
            <v>23.979759259259261</v>
          </cell>
          <cell r="H1452">
            <v>9.4656944444444449</v>
          </cell>
          <cell r="I1452">
            <v>6.3104629629629638</v>
          </cell>
          <cell r="J1452">
            <v>3.155231481481481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739.89547194444424</v>
          </cell>
          <cell r="F1453">
            <v>616.57955995370344</v>
          </cell>
          <cell r="G1453">
            <v>493.26364796296292</v>
          </cell>
          <cell r="H1453">
            <v>194.7093347222222</v>
          </cell>
          <cell r="I1453">
            <v>129.80622314814809</v>
          </cell>
          <cell r="J1453">
            <v>64.90311157407406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7.193927777777775</v>
          </cell>
          <cell r="F1454">
            <v>5.9949398148148134</v>
          </cell>
          <cell r="G1454">
            <v>4.79595185185185</v>
          </cell>
          <cell r="H1454">
            <v>1.893138888888888</v>
          </cell>
          <cell r="I1454">
            <v>1.2620925925925921</v>
          </cell>
          <cell r="J1454">
            <v>0.63104629629629616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739.89547194444424</v>
          </cell>
          <cell r="F1455">
            <v>616.57955995370344</v>
          </cell>
          <cell r="G1455">
            <v>493.26364796296292</v>
          </cell>
          <cell r="H1455">
            <v>194.7093347222222</v>
          </cell>
          <cell r="I1455">
            <v>129.80622314814809</v>
          </cell>
          <cell r="J1455">
            <v>64.90311157407406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742.9385033944443</v>
          </cell>
          <cell r="F1456">
            <v>619.11541949537025</v>
          </cell>
          <cell r="G1456">
            <v>495.29233559629608</v>
          </cell>
          <cell r="H1456">
            <v>195.51013247222221</v>
          </cell>
          <cell r="I1456">
            <v>130.34008831481481</v>
          </cell>
          <cell r="J1456">
            <v>65.170044157407403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163.62865365189441</v>
          </cell>
          <cell r="F1457">
            <v>129.39378285541551</v>
          </cell>
          <cell r="G1457">
            <v>124.6337057613168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8682.1363627695173</v>
          </cell>
          <cell r="F1458">
            <v>6865.6341183083468</v>
          </cell>
          <cell r="G1458">
            <v>6613.0644276954717</v>
          </cell>
          <cell r="H1458">
            <v>2610.420168827161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16.362865365189439</v>
          </cell>
          <cell r="F1459">
            <v>12.939378285541549</v>
          </cell>
          <cell r="G1459">
            <v>12.46337057613168</v>
          </cell>
          <cell r="H1459">
            <v>4.9197515432098768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8682.1363627695173</v>
          </cell>
          <cell r="F1460">
            <v>6865.6341183083468</v>
          </cell>
          <cell r="G1460">
            <v>6613.0644276954717</v>
          </cell>
          <cell r="H1460">
            <v>2610.420168827161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8691.1032129896394</v>
          </cell>
          <cell r="F1461">
            <v>6872.7248976088231</v>
          </cell>
          <cell r="G1461">
            <v>6619.8943547711924</v>
          </cell>
          <cell r="H1461">
            <v>2613.11619267284</v>
          </cell>
          <cell r="I1461">
            <v>1742.0774617818929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5.1006222740315907</v>
          </cell>
          <cell r="F1462">
            <v>48.068019426574061</v>
          </cell>
          <cell r="G1462">
            <v>48.068019426574061</v>
          </cell>
          <cell r="H1462">
            <v>29.58146576722379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270.63901786011621</v>
          </cell>
          <cell r="F1463">
            <v>2550.48911077402</v>
          </cell>
          <cell r="G1463">
            <v>2550.48911077402</v>
          </cell>
          <cell r="H1463">
            <v>1569.592573608895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0.5100622274031591</v>
          </cell>
          <cell r="F1464">
            <v>4.8068019426574073</v>
          </cell>
          <cell r="G1464">
            <v>4.8068019426574056</v>
          </cell>
          <cell r="H1464">
            <v>2.9581465767223789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270.63901786011621</v>
          </cell>
          <cell r="F1465">
            <v>2550.48911077402</v>
          </cell>
          <cell r="G1465">
            <v>2550.48911077402</v>
          </cell>
          <cell r="H1465">
            <v>1569.592573608895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270.91853196073322</v>
          </cell>
          <cell r="F1466">
            <v>2553.123238238597</v>
          </cell>
          <cell r="G1466">
            <v>2553.123238238597</v>
          </cell>
          <cell r="H1466">
            <v>1571.2136379329379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506.18782777777773</v>
          </cell>
          <cell r="F1467">
            <v>459.25448436871568</v>
          </cell>
          <cell r="G1467">
            <v>444.97425308641971</v>
          </cell>
          <cell r="H1467">
            <v>175.64773148148149</v>
          </cell>
          <cell r="I1467">
            <v>117.098487654321</v>
          </cell>
          <cell r="J1467">
            <v>58.549243827160481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12577.08022751852</v>
          </cell>
          <cell r="F1468">
            <v>11410.943088281359</v>
          </cell>
          <cell r="G1468">
            <v>11056.12694168724</v>
          </cell>
          <cell r="H1468">
            <v>4364.2606348765439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101.23756555555561</v>
          </cell>
          <cell r="F1469">
            <v>91.850896873743139</v>
          </cell>
          <cell r="G1469">
            <v>88.99485061728393</v>
          </cell>
          <cell r="H1469">
            <v>35.12954629629629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12577.08022751852</v>
          </cell>
          <cell r="F1470">
            <v>11410.943088281359</v>
          </cell>
          <cell r="G1470">
            <v>11056.12694168724</v>
          </cell>
          <cell r="H1470">
            <v>4364.2606348765439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12619.903717748521</v>
          </cell>
          <cell r="F1471">
            <v>11449.796017658949</v>
          </cell>
          <cell r="G1471">
            <v>11093.77176349836</v>
          </cell>
          <cell r="H1471">
            <v>4379.1204329598768</v>
          </cell>
          <cell r="I1471">
            <v>2919.4136219732509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F1472">
            <v>73.135942692922058</v>
          </cell>
          <cell r="G1472">
            <v>73.135942692922072</v>
          </cell>
          <cell r="H1472">
            <v>52.452320616247519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F1473">
            <v>1817.1843894434701</v>
          </cell>
          <cell r="G1473">
            <v>1817.1843894434701</v>
          </cell>
          <cell r="H1473">
            <v>1303.2653262450301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F1474">
            <v>14.627188538584409</v>
          </cell>
          <cell r="G1474">
            <v>14.627188538584409</v>
          </cell>
          <cell r="H1474">
            <v>10.490464123249501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F1475">
            <v>1817.1843894434701</v>
          </cell>
          <cell r="G1475">
            <v>1817.1843894434701</v>
          </cell>
          <cell r="H1475">
            <v>1303.2653262450301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F1476">
            <v>1823.3716901952921</v>
          </cell>
          <cell r="G1476">
            <v>1823.3716901952921</v>
          </cell>
          <cell r="H1476">
            <v>1307.702792569165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13.49563719512188</v>
          </cell>
          <cell r="F1477">
            <v>10.79650975609756</v>
          </cell>
          <cell r="G1477">
            <v>8.0973823170731691</v>
          </cell>
          <cell r="H1477">
            <v>5.3982548780487791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277.60525710365721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55.521051420731723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2.6991274390243758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277.60525710365721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55.521051420731723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278.74698801036442</v>
          </cell>
          <cell r="F1481">
            <v>222.99759040829269</v>
          </cell>
          <cell r="G1481">
            <v>167.24819280621949</v>
          </cell>
          <cell r="H1481">
            <v>111.4987952041463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27.562363902439021</v>
          </cell>
          <cell r="G1487">
            <v>27.562363902439031</v>
          </cell>
          <cell r="H1487">
            <v>9.6710048780487803</v>
          </cell>
          <cell r="I1487">
            <v>4.8355024390243893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1462.4590286634141</v>
          </cell>
          <cell r="G1488">
            <v>1462.4590286634141</v>
          </cell>
          <cell r="H1488">
            <v>513.14351882926815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2.756236390243902</v>
          </cell>
          <cell r="G1489">
            <v>2.756236390243902</v>
          </cell>
          <cell r="H1489">
            <v>0.96710048780487756</v>
          </cell>
          <cell r="I1489">
            <v>0.48355024390243878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1462.4590286634141</v>
          </cell>
          <cell r="G1490">
            <v>1462.4590286634141</v>
          </cell>
          <cell r="H1490">
            <v>513.14351882926815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1463.969446205268</v>
          </cell>
          <cell r="G1491">
            <v>1463.969446205268</v>
          </cell>
          <cell r="H1491">
            <v>513.67348989658524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25.793258781842351</v>
          </cell>
          <cell r="F1492">
            <v>25.7890560861855</v>
          </cell>
          <cell r="G1492">
            <v>550.19980506914283</v>
          </cell>
          <cell r="H1492">
            <v>24.55881118139536</v>
          </cell>
          <cell r="I1492">
            <v>19.194678525696219</v>
          </cell>
          <cell r="J1492">
            <v>27.049175899851431</v>
          </cell>
          <cell r="K1492">
            <v>26.526378775963611</v>
          </cell>
          <cell r="L1492">
            <v>26.591863077537401</v>
          </cell>
          <cell r="M1492">
            <v>22.880364856231932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1368.5903109645551</v>
          </cell>
          <cell r="F1493">
            <v>1368.3673159330019</v>
          </cell>
          <cell r="G1493">
            <v>29193.60165696872</v>
          </cell>
          <cell r="H1493">
            <v>1303.0905212848379</v>
          </cell>
          <cell r="I1493">
            <v>1018.469642573442</v>
          </cell>
          <cell r="J1493">
            <v>1435.2292732461169</v>
          </cell>
          <cell r="K1493">
            <v>1407.48965785263</v>
          </cell>
          <cell r="L1493">
            <v>1410.964254894134</v>
          </cell>
          <cell r="M1493">
            <v>1214.0321592716659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2.579325878184235</v>
          </cell>
          <cell r="F1494">
            <v>2.5789056086185491</v>
          </cell>
          <cell r="G1494">
            <v>55.019980506914273</v>
          </cell>
          <cell r="H1494">
            <v>2.455881118139537</v>
          </cell>
          <cell r="I1494">
            <v>1.919467852569622</v>
          </cell>
          <cell r="J1494">
            <v>2.704917589985143</v>
          </cell>
          <cell r="K1494">
            <v>2.6526378775963622</v>
          </cell>
          <cell r="L1494">
            <v>2.6591863077537399</v>
          </cell>
          <cell r="M1494">
            <v>2.2880364856231932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1368.5903109645551</v>
          </cell>
          <cell r="F1495">
            <v>1368.3673159330019</v>
          </cell>
          <cell r="G1495">
            <v>29193.60165696872</v>
          </cell>
          <cell r="H1495">
            <v>1303.0905212848379</v>
          </cell>
          <cell r="I1495">
            <v>1018.469642573442</v>
          </cell>
          <cell r="J1495">
            <v>1435.2292732461169</v>
          </cell>
          <cell r="K1495">
            <v>1407.48965785263</v>
          </cell>
          <cell r="L1495">
            <v>1410.964254894134</v>
          </cell>
          <cell r="M1495">
            <v>1214.0321592716659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1370.0037815457999</v>
          </cell>
          <cell r="F1496">
            <v>1369.780556206525</v>
          </cell>
          <cell r="G1496">
            <v>29223.752606286511</v>
          </cell>
          <cell r="H1496">
            <v>1304.436344137579</v>
          </cell>
          <cell r="I1496">
            <v>1019.52151095665</v>
          </cell>
          <cell r="J1496">
            <v>1436.711568085429</v>
          </cell>
          <cell r="K1496">
            <v>1408.943303409553</v>
          </cell>
          <cell r="L1496">
            <v>1412.4214889907839</v>
          </cell>
          <cell r="M1496">
            <v>1215.2860032657879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34.043048780487787</v>
          </cell>
          <cell r="F1497">
            <v>27.234439024390241</v>
          </cell>
          <cell r="G1497">
            <v>20.425829268292709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845.85628536585307</v>
          </cell>
          <cell r="F1498">
            <v>676.68502829268311</v>
          </cell>
          <cell r="G1498">
            <v>507.51377121951288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6.8086097560975567</v>
          </cell>
          <cell r="F1499">
            <v>5.446887804878048</v>
          </cell>
          <cell r="G1499">
            <v>4.085165853658542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845.85628536585307</v>
          </cell>
          <cell r="F1500">
            <v>676.68502829268311</v>
          </cell>
          <cell r="G1500">
            <v>507.51377121951288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848.7363272926824</v>
          </cell>
          <cell r="F1501">
            <v>678.98906183414658</v>
          </cell>
          <cell r="G1501">
            <v>509.24179637561042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64.385483294117662</v>
          </cell>
          <cell r="G1507">
            <v>48.289112470588243</v>
          </cell>
          <cell r="H1507">
            <v>16.94354823529412</v>
          </cell>
          <cell r="I1507">
            <v>8.47177411764706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8.4505946823529428</v>
          </cell>
          <cell r="G1508">
            <v>6.3379460117647062</v>
          </cell>
          <cell r="H1508">
            <v>2.2238407058823531</v>
          </cell>
          <cell r="I1508">
            <v>1.1119203529411761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6.4385483294117654E-2</v>
          </cell>
          <cell r="G1509">
            <v>4.8289112470588237E-2</v>
          </cell>
          <cell r="H1509">
            <v>1.694354823529412E-2</v>
          </cell>
          <cell r="I1509">
            <v>8.4717741176470619E-3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4.1279142976941179</v>
          </cell>
          <cell r="G1510">
            <v>3.0959357232705882</v>
          </cell>
          <cell r="H1510">
            <v>1.0862932362352939</v>
          </cell>
          <cell r="I1510">
            <v>0.5431466181176472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  <cell r="G1511">
            <v>5564.3198641766076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  <cell r="G1512">
            <v>730.31698217317978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  <cell r="G1513">
            <v>5.5643198641766087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  <cell r="G1514">
            <v>356.74245729202278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8.4539011764706053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72.757347670588388</v>
          </cell>
          <cell r="G1516">
            <v>54.568010752941177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1.5370729411764701</v>
          </cell>
          <cell r="F1517">
            <v>1.2296583529411791</v>
          </cell>
          <cell r="G1517">
            <v>0.92224376470588243</v>
          </cell>
          <cell r="H1517">
            <v>0.61482917647058832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8.4539011764706053E-3</v>
          </cell>
          <cell r="G1518">
            <v>6.3404258823529418E-3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72.757347670588388</v>
          </cell>
          <cell r="G1519">
            <v>54.568010752941177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91.668916736470564</v>
          </cell>
          <cell r="F1520">
            <v>73.335133389176605</v>
          </cell>
          <cell r="G1520">
            <v>55.001350041882347</v>
          </cell>
          <cell r="H1520">
            <v>36.667566694588238</v>
          </cell>
          <cell r="I1520">
            <v>18.33378334729413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20.458560000000009</v>
          </cell>
          <cell r="G1521">
            <v>15.343920000000001</v>
          </cell>
          <cell r="H1521">
            <v>10.229279999999999</v>
          </cell>
          <cell r="I1521">
            <v>5.114640000000005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638.6480479999999</v>
          </cell>
          <cell r="F1522">
            <v>510.91843840000013</v>
          </cell>
          <cell r="G1522">
            <v>383.18882880000012</v>
          </cell>
          <cell r="H1522">
            <v>255.45921920000001</v>
          </cell>
          <cell r="I1522">
            <v>127.7296096000001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5.1146399999999987</v>
          </cell>
          <cell r="F1523">
            <v>4.0917120000000002</v>
          </cell>
          <cell r="G1523">
            <v>3.068784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638.6480479999999</v>
          </cell>
          <cell r="F1524">
            <v>510.91843840000013</v>
          </cell>
          <cell r="G1524">
            <v>383.18882880000012</v>
          </cell>
          <cell r="H1524">
            <v>255.45921920000001</v>
          </cell>
          <cell r="I1524">
            <v>127.7296096000001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640.81154071999981</v>
          </cell>
          <cell r="F1525">
            <v>512.64923257600014</v>
          </cell>
          <cell r="G1525">
            <v>384.48692443200008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16.157325</v>
          </cell>
          <cell r="F1531">
            <v>12.92586</v>
          </cell>
          <cell r="G1531">
            <v>9.6943949999999965</v>
          </cell>
          <cell r="H1531">
            <v>6.4629300000000001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857.30766449999987</v>
          </cell>
          <cell r="F1532">
            <v>685.84613160000004</v>
          </cell>
          <cell r="G1532">
            <v>514.38459869999997</v>
          </cell>
          <cell r="H1532">
            <v>342.92306580000002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1.6157325</v>
          </cell>
          <cell r="F1533">
            <v>1.292586</v>
          </cell>
          <cell r="G1533">
            <v>0.96943950000000001</v>
          </cell>
          <cell r="H1533">
            <v>0.64629300000000012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857.30766449999987</v>
          </cell>
          <cell r="F1534">
            <v>685.84613160000004</v>
          </cell>
          <cell r="G1534">
            <v>514.38459869999997</v>
          </cell>
          <cell r="H1534">
            <v>342.92306580000002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858.19308590999981</v>
          </cell>
          <cell r="F1535">
            <v>686.55446872799996</v>
          </cell>
          <cell r="G1535">
            <v>514.91585154599989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OUT_DMY_TECH</v>
          </cell>
          <cell r="C1541" t="str">
            <v>IND_CH4</v>
          </cell>
          <cell r="D1541" t="str">
            <v>SEQ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</row>
        <row r="1542">
          <cell r="A1542" t="str">
            <v>EUR</v>
          </cell>
          <cell r="B1542" t="str">
            <v>OUT_DMY_TECH</v>
          </cell>
          <cell r="C1542" t="str">
            <v>IND_CO2</v>
          </cell>
          <cell r="D1542" t="str">
            <v>SEQ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</row>
        <row r="1543">
          <cell r="A1543" t="str">
            <v>EUR</v>
          </cell>
          <cell r="B1543" t="str">
            <v>OUT_DMY_TECH</v>
          </cell>
          <cell r="C1543" t="str">
            <v>IND_N2O</v>
          </cell>
          <cell r="D1543" t="str">
            <v>SEQ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</row>
        <row r="1544">
          <cell r="A1544" t="str">
            <v>EUR</v>
          </cell>
          <cell r="B1544" t="str">
            <v>OUT_DMY_TECH</v>
          </cell>
          <cell r="C1544" t="str">
            <v>TOT_CO2</v>
          </cell>
          <cell r="D1544" t="str">
            <v>SEQ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</row>
        <row r="1545">
          <cell r="A1545" t="str">
            <v>EUR</v>
          </cell>
          <cell r="B1545" t="str">
            <v>OUT_DMY_TECH</v>
          </cell>
          <cell r="C1545" t="str">
            <v>TOT_CO2_EQ_GWP_100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RES_CD_NGA_EXS</v>
          </cell>
          <cell r="C1546" t="str">
            <v>RES_CH4</v>
          </cell>
          <cell r="D1546" t="str">
            <v>RES</v>
          </cell>
          <cell r="E1546">
            <v>19.476355000000002</v>
          </cell>
          <cell r="F1546">
            <v>19.476354999999991</v>
          </cell>
          <cell r="G1546">
            <v>18.50253725</v>
          </cell>
          <cell r="H1546">
            <v>9.2512686249999998</v>
          </cell>
        </row>
        <row r="1547">
          <cell r="A1547" t="str">
            <v>EUR</v>
          </cell>
          <cell r="B1547" t="str">
            <v>RES_CD_NGA_EXS</v>
          </cell>
          <cell r="C1547" t="str">
            <v>RES_CO2</v>
          </cell>
          <cell r="D1547" t="str">
            <v>RES</v>
          </cell>
          <cell r="E1547">
            <v>1033.4153963000001</v>
          </cell>
          <cell r="F1547">
            <v>1033.4153963000001</v>
          </cell>
          <cell r="G1547">
            <v>981.7446264849998</v>
          </cell>
          <cell r="H1547">
            <v>490.87231324250001</v>
          </cell>
        </row>
        <row r="1548">
          <cell r="A1548" t="str">
            <v>EUR</v>
          </cell>
          <cell r="B1548" t="str">
            <v>RES_CD_NGA_EXS</v>
          </cell>
          <cell r="C1548" t="str">
            <v>RES_N2O</v>
          </cell>
          <cell r="D1548" t="str">
            <v>RES</v>
          </cell>
          <cell r="E1548">
            <v>1.9476355000000001</v>
          </cell>
          <cell r="F1548">
            <v>1.947635499999999</v>
          </cell>
          <cell r="G1548">
            <v>1.850253725</v>
          </cell>
          <cell r="H1548">
            <v>0.92512686249999998</v>
          </cell>
        </row>
        <row r="1549">
          <cell r="A1549" t="str">
            <v>EUR</v>
          </cell>
          <cell r="B1549" t="str">
            <v>RES_CD_NGA_EXS</v>
          </cell>
          <cell r="C1549" t="str">
            <v>TOT_CO2</v>
          </cell>
          <cell r="D1549" t="str">
            <v>RES</v>
          </cell>
          <cell r="E1549">
            <v>1033.4153963000001</v>
          </cell>
          <cell r="F1549">
            <v>1033.4153963000001</v>
          </cell>
          <cell r="G1549">
            <v>981.7446264849998</v>
          </cell>
          <cell r="H1549">
            <v>490.87231324250001</v>
          </cell>
        </row>
        <row r="1550">
          <cell r="A1550" t="str">
            <v>EUR</v>
          </cell>
          <cell r="B1550" t="str">
            <v>RES_CD_NGA_EXS</v>
          </cell>
          <cell r="C1550" t="str">
            <v>TOT_CO2_EQ_GWP_100</v>
          </cell>
          <cell r="D1550" t="str">
            <v>RES</v>
          </cell>
          <cell r="E1550">
            <v>1034.4827005540001</v>
          </cell>
          <cell r="F1550">
            <v>1034.4827005540001</v>
          </cell>
          <cell r="G1550">
            <v>982.75856552629978</v>
          </cell>
          <cell r="H1550">
            <v>491.37928276315012</v>
          </cell>
        </row>
        <row r="1551">
          <cell r="A1551" t="str">
            <v>EUR</v>
          </cell>
          <cell r="B1551" t="str">
            <v>RES_CK_BIO_EXS</v>
          </cell>
          <cell r="C1551" t="str">
            <v>RES_CH4</v>
          </cell>
          <cell r="D1551" t="str">
            <v>RES</v>
          </cell>
          <cell r="E1551">
            <v>2674.5154285714289</v>
          </cell>
          <cell r="F1551">
            <v>2005.886571428571</v>
          </cell>
          <cell r="G1551">
            <v>1337.2577142857151</v>
          </cell>
          <cell r="H1551">
            <v>712.88259550000578</v>
          </cell>
        </row>
        <row r="1552">
          <cell r="A1552" t="str">
            <v>EUR</v>
          </cell>
          <cell r="B1552" t="str">
            <v>RES_CK_BIO_EXS</v>
          </cell>
          <cell r="C1552" t="str">
            <v>RES_N2O</v>
          </cell>
          <cell r="D1552" t="str">
            <v>RES</v>
          </cell>
          <cell r="E1552">
            <v>351.03014999999999</v>
          </cell>
          <cell r="F1552">
            <v>263.27261249999998</v>
          </cell>
          <cell r="G1552">
            <v>175.51507500000011</v>
          </cell>
          <cell r="H1552">
            <v>93.565840659375766</v>
          </cell>
        </row>
        <row r="1553">
          <cell r="A1553" t="str">
            <v>EUR</v>
          </cell>
          <cell r="B1553" t="str">
            <v>RES_CK_BIO_EXS</v>
          </cell>
          <cell r="C1553" t="str">
            <v>TOT_CH4</v>
          </cell>
          <cell r="D1553" t="str">
            <v>RES</v>
          </cell>
          <cell r="E1553">
            <v>2.674515428571429</v>
          </cell>
          <cell r="F1553">
            <v>2.005886571428571</v>
          </cell>
          <cell r="G1553">
            <v>1.337257714285714</v>
          </cell>
          <cell r="H1553">
            <v>0.71288259550000577</v>
          </cell>
        </row>
        <row r="1554">
          <cell r="A1554" t="str">
            <v>EUR</v>
          </cell>
          <cell r="B1554" t="str">
            <v>RES_CK_BIO_EXS</v>
          </cell>
          <cell r="C1554" t="str">
            <v>TOT_CO2_EQ_GWP_100</v>
          </cell>
          <cell r="D1554" t="str">
            <v>RES</v>
          </cell>
          <cell r="E1554">
            <v>171.46987041428571</v>
          </cell>
          <cell r="F1554">
            <v>128.6024028107143</v>
          </cell>
          <cell r="G1554">
            <v>85.734935207142854</v>
          </cell>
          <cell r="H1554">
            <v>45.704685403994119</v>
          </cell>
        </row>
        <row r="1555">
          <cell r="A1555" t="str">
            <v>EUR</v>
          </cell>
          <cell r="B1555" t="str">
            <v>RES_CK_COA_EXS</v>
          </cell>
          <cell r="C1555" t="str">
            <v>RES_CH4</v>
          </cell>
          <cell r="D1555" t="str">
            <v>RES</v>
          </cell>
          <cell r="E1555">
            <v>22.853560714286221</v>
          </cell>
          <cell r="F1555">
            <v>17.14017053571429</v>
          </cell>
          <cell r="G1555">
            <v>11.42678035714286</v>
          </cell>
          <cell r="H1555">
            <v>5.7133901785714301</v>
          </cell>
        </row>
        <row r="1556">
          <cell r="A1556" t="str">
            <v>EUR</v>
          </cell>
          <cell r="B1556" t="str">
            <v>RES_CK_COA_EXS</v>
          </cell>
          <cell r="C1556" t="str">
            <v>RES_CO2</v>
          </cell>
          <cell r="D1556" t="str">
            <v>RES</v>
          </cell>
          <cell r="E1556">
            <v>196.68605389286151</v>
          </cell>
          <cell r="F1556">
            <v>147.51454041964291</v>
          </cell>
          <cell r="G1556">
            <v>98.343026946428566</v>
          </cell>
          <cell r="H1556">
            <v>49.17151347321429</v>
          </cell>
        </row>
        <row r="1557">
          <cell r="A1557" t="str">
            <v>EUR</v>
          </cell>
          <cell r="B1557" t="str">
            <v>RES_CK_COA_EXS</v>
          </cell>
          <cell r="C1557" t="str">
            <v>RES_N2O</v>
          </cell>
          <cell r="D1557" t="str">
            <v>RES</v>
          </cell>
          <cell r="E1557">
            <v>3.3241542857143598</v>
          </cell>
          <cell r="F1557">
            <v>2.493115714285715</v>
          </cell>
          <cell r="G1557">
            <v>1.662077142857143</v>
          </cell>
          <cell r="H1557">
            <v>0.83103857142857152</v>
          </cell>
        </row>
        <row r="1558">
          <cell r="A1558" t="str">
            <v>EUR</v>
          </cell>
          <cell r="B1558" t="str">
            <v>RES_CK_COA_EXS</v>
          </cell>
          <cell r="C1558" t="str">
            <v>TOT_CH4</v>
          </cell>
          <cell r="D1558" t="str">
            <v>RES</v>
          </cell>
          <cell r="E1558">
            <v>2.2853560714286219E-2</v>
          </cell>
          <cell r="F1558">
            <v>1.7140170535714289E-2</v>
          </cell>
          <cell r="G1558">
            <v>1.142678035714286E-2</v>
          </cell>
          <cell r="H1558">
            <v>5.7133901785714298E-3</v>
          </cell>
        </row>
        <row r="1559">
          <cell r="A1559" t="str">
            <v>EUR</v>
          </cell>
          <cell r="B1559" t="str">
            <v>RES_CK_COA_EXS</v>
          </cell>
          <cell r="C1559" t="str">
            <v>TOT_CO2</v>
          </cell>
          <cell r="D1559" t="str">
            <v>RES</v>
          </cell>
          <cell r="E1559">
            <v>196.68605389286151</v>
          </cell>
          <cell r="F1559">
            <v>147.51454041964291</v>
          </cell>
          <cell r="G1559">
            <v>98.343026946428566</v>
          </cell>
          <cell r="H1559">
            <v>49.17151347321429</v>
          </cell>
        </row>
        <row r="1560">
          <cell r="A1560" t="str">
            <v>EUR</v>
          </cell>
          <cell r="B1560" t="str">
            <v>RES_CK_COA_EXS</v>
          </cell>
          <cell r="C1560" t="str">
            <v>TOT_CO2_EQ_GWP_100</v>
          </cell>
          <cell r="D1560" t="str">
            <v>RES</v>
          </cell>
          <cell r="E1560">
            <v>198.2479908878615</v>
          </cell>
          <cell r="F1560">
            <v>148.6859931658928</v>
          </cell>
          <cell r="G1560">
            <v>99.123995443928536</v>
          </cell>
          <cell r="H1560">
            <v>49.561997721964282</v>
          </cell>
        </row>
        <row r="1561">
          <cell r="A1561" t="str">
            <v>EUR</v>
          </cell>
          <cell r="B1561" t="str">
            <v>RES_CK_KER_EXS</v>
          </cell>
          <cell r="C1561" t="str">
            <v>RES_CH4</v>
          </cell>
          <cell r="D1561" t="str">
            <v>RES</v>
          </cell>
          <cell r="E1561">
            <v>88.117116666666647</v>
          </cell>
          <cell r="F1561">
            <v>66.087837500000006</v>
          </cell>
          <cell r="G1561">
            <v>66.087837500000774</v>
          </cell>
          <cell r="H1561">
            <v>41.855630416666649</v>
          </cell>
        </row>
        <row r="1562">
          <cell r="A1562" t="str">
            <v>EUR</v>
          </cell>
          <cell r="B1562" t="str">
            <v>RES_CK_KER_EXS</v>
          </cell>
          <cell r="C1562" t="str">
            <v>RES_CO2</v>
          </cell>
          <cell r="D1562" t="str">
            <v>RES</v>
          </cell>
          <cell r="E1562">
            <v>2121.272721888889</v>
          </cell>
          <cell r="F1562">
            <v>1590.954541416666</v>
          </cell>
          <cell r="G1562">
            <v>1590.9545414166851</v>
          </cell>
          <cell r="H1562">
            <v>1007.604542897222</v>
          </cell>
        </row>
        <row r="1563">
          <cell r="A1563" t="str">
            <v>EUR</v>
          </cell>
          <cell r="B1563" t="str">
            <v>RES_CK_KER_EXS</v>
          </cell>
          <cell r="C1563" t="str">
            <v>RES_N2O</v>
          </cell>
          <cell r="D1563" t="str">
            <v>RES</v>
          </cell>
          <cell r="E1563">
            <v>17.623423333333331</v>
          </cell>
          <cell r="F1563">
            <v>13.217567499999999</v>
          </cell>
          <cell r="G1563">
            <v>13.21756750000015</v>
          </cell>
          <cell r="H1563">
            <v>8.3711260833333299</v>
          </cell>
        </row>
        <row r="1564">
          <cell r="A1564" t="str">
            <v>EUR</v>
          </cell>
          <cell r="B1564" t="str">
            <v>RES_CK_KER_EXS</v>
          </cell>
          <cell r="C1564" t="str">
            <v>TOT_CO2</v>
          </cell>
          <cell r="D1564" t="str">
            <v>RES</v>
          </cell>
          <cell r="E1564">
            <v>2121.272721888889</v>
          </cell>
          <cell r="F1564">
            <v>1590.954541416666</v>
          </cell>
          <cell r="G1564">
            <v>1590.9545414166851</v>
          </cell>
          <cell r="H1564">
            <v>1007.604542897222</v>
          </cell>
        </row>
        <row r="1565">
          <cell r="A1565" t="str">
            <v>EUR</v>
          </cell>
          <cell r="B1565" t="str">
            <v>RES_CK_KER_EXS</v>
          </cell>
          <cell r="C1565" t="str">
            <v>TOT_CO2_EQ_GWP_100</v>
          </cell>
          <cell r="D1565" t="str">
            <v>RES</v>
          </cell>
          <cell r="E1565">
            <v>2128.727429958888</v>
          </cell>
          <cell r="F1565">
            <v>1596.5455724691669</v>
          </cell>
          <cell r="G1565">
            <v>1596.5455724691849</v>
          </cell>
          <cell r="H1565">
            <v>1011.145529230472</v>
          </cell>
        </row>
        <row r="1566">
          <cell r="A1566" t="str">
            <v>EUR</v>
          </cell>
          <cell r="B1566" t="str">
            <v>RES_CK_LPG_EXS</v>
          </cell>
          <cell r="C1566" t="str">
            <v>RES_CH4</v>
          </cell>
          <cell r="D1566" t="str">
            <v>RES</v>
          </cell>
          <cell r="E1566">
            <v>197.2244763157895</v>
          </cell>
          <cell r="F1566">
            <v>147.91835723684221</v>
          </cell>
          <cell r="G1566">
            <v>98.612238157894765</v>
          </cell>
          <cell r="H1566">
            <v>49.306119078947383</v>
          </cell>
        </row>
        <row r="1567">
          <cell r="A1567" t="str">
            <v>EUR</v>
          </cell>
          <cell r="B1567" t="str">
            <v>RES_CK_LPG_EXS</v>
          </cell>
          <cell r="C1567" t="str">
            <v>RES_CO2</v>
          </cell>
          <cell r="D1567" t="str">
            <v>RES</v>
          </cell>
          <cell r="E1567">
            <v>4056.907477815791</v>
          </cell>
          <cell r="F1567">
            <v>3042.680608361843</v>
          </cell>
          <cell r="G1567">
            <v>2028.4537389078951</v>
          </cell>
          <cell r="H1567">
            <v>1014.226869453947</v>
          </cell>
        </row>
        <row r="1568">
          <cell r="A1568" t="str">
            <v>EUR</v>
          </cell>
          <cell r="B1568" t="str">
            <v>RES_CK_LPG_EXS</v>
          </cell>
          <cell r="C1568" t="str">
            <v>RES_N2O</v>
          </cell>
          <cell r="D1568" t="str">
            <v>RES</v>
          </cell>
          <cell r="E1568">
            <v>39.444895263157903</v>
          </cell>
          <cell r="F1568">
            <v>29.58367144736842</v>
          </cell>
          <cell r="G1568">
            <v>19.722447631578952</v>
          </cell>
          <cell r="H1568">
            <v>9.8612238157894705</v>
          </cell>
        </row>
        <row r="1569">
          <cell r="A1569" t="str">
            <v>EUR</v>
          </cell>
          <cell r="B1569" t="str">
            <v>RES_CK_LPG_EXS</v>
          </cell>
          <cell r="C1569" t="str">
            <v>TOT_CO2</v>
          </cell>
          <cell r="D1569" t="str">
            <v>RES</v>
          </cell>
          <cell r="E1569">
            <v>4056.907477815791</v>
          </cell>
          <cell r="F1569">
            <v>3042.680608361843</v>
          </cell>
          <cell r="G1569">
            <v>2028.4537389078951</v>
          </cell>
          <cell r="H1569">
            <v>1014.226869453947</v>
          </cell>
        </row>
        <row r="1570">
          <cell r="A1570" t="str">
            <v>EUR</v>
          </cell>
          <cell r="B1570" t="str">
            <v>RES_CK_LPG_EXS</v>
          </cell>
          <cell r="C1570" t="str">
            <v>TOT_CO2_EQ_GWP_100</v>
          </cell>
          <cell r="D1570" t="str">
            <v>RES</v>
          </cell>
          <cell r="E1570">
            <v>4073.5926685121058</v>
          </cell>
          <cell r="F1570">
            <v>3055.19450138408</v>
          </cell>
          <cell r="G1570">
            <v>2036.7963342560529</v>
          </cell>
          <cell r="H1570">
            <v>1018.398167128026</v>
          </cell>
        </row>
        <row r="1571">
          <cell r="A1571" t="str">
            <v>EUR</v>
          </cell>
          <cell r="B1571" t="str">
            <v>RES_CK_NGA_EXS</v>
          </cell>
          <cell r="C1571" t="str">
            <v>RES_CH4</v>
          </cell>
          <cell r="D1571" t="str">
            <v>RES</v>
          </cell>
          <cell r="E1571">
            <v>556.11476500000003</v>
          </cell>
          <cell r="F1571">
            <v>219.51898618421049</v>
          </cell>
          <cell r="G1571">
            <v>146.34599078947369</v>
          </cell>
          <cell r="H1571">
            <v>73.172995394736844</v>
          </cell>
        </row>
        <row r="1572">
          <cell r="A1572" t="str">
            <v>EUR</v>
          </cell>
          <cell r="B1572" t="str">
            <v>RES_CK_NGA_EXS</v>
          </cell>
          <cell r="C1572" t="str">
            <v>RES_CO2</v>
          </cell>
          <cell r="D1572" t="str">
            <v>RES</v>
          </cell>
          <cell r="E1572">
            <v>29507.4494309</v>
          </cell>
          <cell r="F1572">
            <v>11647.677406934219</v>
          </cell>
          <cell r="G1572">
            <v>7765.1182712894752</v>
          </cell>
          <cell r="H1572">
            <v>3882.559135644738</v>
          </cell>
        </row>
        <row r="1573">
          <cell r="A1573" t="str">
            <v>EUR</v>
          </cell>
          <cell r="B1573" t="str">
            <v>RES_CK_NGA_EXS</v>
          </cell>
          <cell r="C1573" t="str">
            <v>RES_N2O</v>
          </cell>
          <cell r="D1573" t="str">
            <v>RES</v>
          </cell>
          <cell r="E1573">
            <v>55.611476500000009</v>
          </cell>
          <cell r="F1573">
            <v>21.951898618421069</v>
          </cell>
          <cell r="G1573">
            <v>14.63459907894738</v>
          </cell>
          <cell r="H1573">
            <v>7.3172995394736873</v>
          </cell>
        </row>
        <row r="1574">
          <cell r="A1574" t="str">
            <v>EUR</v>
          </cell>
          <cell r="B1574" t="str">
            <v>RES_CK_NGA_EXS</v>
          </cell>
          <cell r="C1574" t="str">
            <v>TOT_CO2</v>
          </cell>
          <cell r="D1574" t="str">
            <v>RES</v>
          </cell>
          <cell r="E1574">
            <v>29507.4494309</v>
          </cell>
          <cell r="F1574">
            <v>11647.677406934219</v>
          </cell>
          <cell r="G1574">
            <v>7765.1182712894752</v>
          </cell>
          <cell r="H1574">
            <v>3882.559135644738</v>
          </cell>
        </row>
        <row r="1575">
          <cell r="A1575" t="str">
            <v>EUR</v>
          </cell>
          <cell r="B1575" t="str">
            <v>RES_CK_NGA_EXS</v>
          </cell>
          <cell r="C1575" t="str">
            <v>TOT_CO2_EQ_GWP_100</v>
          </cell>
          <cell r="D1575" t="str">
            <v>RES</v>
          </cell>
          <cell r="E1575">
            <v>29537.92452002201</v>
          </cell>
          <cell r="F1575">
            <v>11659.707047377109</v>
          </cell>
          <cell r="G1575">
            <v>7773.1380315847409</v>
          </cell>
          <cell r="H1575">
            <v>3886.56901579237</v>
          </cell>
        </row>
        <row r="1576">
          <cell r="A1576" t="str">
            <v>EUR</v>
          </cell>
          <cell r="B1576" t="str">
            <v>RES_CK_NGA_NEW</v>
          </cell>
          <cell r="C1576" t="str">
            <v>RES_CH4</v>
          </cell>
          <cell r="D1576" t="str">
            <v>RES</v>
          </cell>
          <cell r="F1576">
            <v>521.17569700000001</v>
          </cell>
          <cell r="G1576">
            <v>677.5364557500003</v>
          </cell>
          <cell r="H1576">
            <v>830.63816289843771</v>
          </cell>
          <cell r="I1576">
            <v>830.63816289843737</v>
          </cell>
          <cell r="J1576">
            <v>830.63816289843749</v>
          </cell>
        </row>
        <row r="1577">
          <cell r="A1577" t="str">
            <v>EUR</v>
          </cell>
          <cell r="B1577" t="str">
            <v>RES_CK_NGA_NEW</v>
          </cell>
          <cell r="C1577" t="str">
            <v>RES_CO2</v>
          </cell>
          <cell r="D1577" t="str">
            <v>RES</v>
          </cell>
          <cell r="F1577">
            <v>27653.582482819998</v>
          </cell>
          <cell r="G1577">
            <v>35950.084342095011</v>
          </cell>
          <cell r="H1577">
            <v>44073.6609233911</v>
          </cell>
          <cell r="I1577">
            <v>44073.660923391093</v>
          </cell>
          <cell r="J1577">
            <v>44073.660923391093</v>
          </cell>
        </row>
        <row r="1578">
          <cell r="A1578" t="str">
            <v>EUR</v>
          </cell>
          <cell r="B1578" t="str">
            <v>RES_CK_NGA_NEW</v>
          </cell>
          <cell r="C1578" t="str">
            <v>RES_N2O</v>
          </cell>
          <cell r="D1578" t="str">
            <v>RES</v>
          </cell>
          <cell r="F1578">
            <v>52.117569699999997</v>
          </cell>
          <cell r="G1578">
            <v>67.753645575000021</v>
          </cell>
          <cell r="H1578">
            <v>83.063816289843771</v>
          </cell>
          <cell r="I1578">
            <v>83.063816289843743</v>
          </cell>
          <cell r="J1578">
            <v>83.063816289843743</v>
          </cell>
        </row>
        <row r="1579">
          <cell r="A1579" t="str">
            <v>EUR</v>
          </cell>
          <cell r="B1579" t="str">
            <v>RES_CK_NGA_NEW</v>
          </cell>
          <cell r="C1579" t="str">
            <v>TOT_CO2</v>
          </cell>
          <cell r="D1579" t="str">
            <v>RES</v>
          </cell>
          <cell r="F1579">
            <v>27653.582482819998</v>
          </cell>
          <cell r="G1579">
            <v>35950.084342095011</v>
          </cell>
          <cell r="H1579">
            <v>44073.6609233911</v>
          </cell>
          <cell r="I1579">
            <v>44073.660923391093</v>
          </cell>
          <cell r="J1579">
            <v>44073.660923391093</v>
          </cell>
        </row>
        <row r="1580">
          <cell r="A1580" t="str">
            <v>EUR</v>
          </cell>
          <cell r="B1580" t="str">
            <v>RES_CK_NGA_NEW</v>
          </cell>
          <cell r="C1580" t="str">
            <v>TOT_CO2_EQ_GWP_100</v>
          </cell>
          <cell r="D1580" t="str">
            <v>RES</v>
          </cell>
          <cell r="F1580">
            <v>27682.142911015599</v>
          </cell>
          <cell r="G1580">
            <v>35987.213339870133</v>
          </cell>
          <cell r="H1580">
            <v>44119.179894717941</v>
          </cell>
          <cell r="I1580">
            <v>44119.179894717927</v>
          </cell>
          <cell r="J1580">
            <v>44119.179894717927</v>
          </cell>
        </row>
        <row r="1581">
          <cell r="A1581" t="str">
            <v>EUR</v>
          </cell>
          <cell r="B1581" t="str">
            <v>RES_FT_BIO</v>
          </cell>
          <cell r="C1581" t="str">
            <v>RES_CH4</v>
          </cell>
          <cell r="D1581" t="str">
            <v>RES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</row>
        <row r="1582">
          <cell r="A1582" t="str">
            <v>EUR</v>
          </cell>
          <cell r="B1582" t="str">
            <v>RES_FT_BIO</v>
          </cell>
          <cell r="C1582" t="str">
            <v>RES_N2O</v>
          </cell>
          <cell r="D1582" t="str">
            <v>RES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</row>
        <row r="1583">
          <cell r="A1583" t="str">
            <v>EUR</v>
          </cell>
          <cell r="B1583" t="str">
            <v>RES_FT_BIO</v>
          </cell>
          <cell r="C1583" t="str">
            <v>TOT_CH4</v>
          </cell>
          <cell r="D1583" t="str">
            <v>RES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</row>
        <row r="1584">
          <cell r="A1584" t="str">
            <v>EUR</v>
          </cell>
          <cell r="B1584" t="str">
            <v>RES_FT_BIO</v>
          </cell>
          <cell r="C1584" t="str">
            <v>TOT_CO2_EQ_GWP_100</v>
          </cell>
          <cell r="D1584" t="str">
            <v>RES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</row>
        <row r="1585">
          <cell r="A1585" t="str">
            <v>EUR</v>
          </cell>
          <cell r="B1585" t="str">
            <v>RES_FT_NGA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-82.380253032250039</v>
          </cell>
          <cell r="J1585">
            <v>-82.380253032250053</v>
          </cell>
          <cell r="K1585">
            <v>-78.920282404895545</v>
          </cell>
        </row>
        <row r="1586">
          <cell r="A1586" t="str">
            <v>EUR</v>
          </cell>
          <cell r="B1586" t="str">
            <v>RES_FT_NGA</v>
          </cell>
          <cell r="C1586" t="str">
            <v>RES_CO2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-4371.0962258911868</v>
          </cell>
          <cell r="J1586">
            <v>-4371.0962258911877</v>
          </cell>
          <cell r="K1586">
            <v>-4187.5101844037572</v>
          </cell>
        </row>
        <row r="1587">
          <cell r="A1587" t="str">
            <v>EUR</v>
          </cell>
          <cell r="B1587" t="str">
            <v>RES_FT_NGA</v>
          </cell>
          <cell r="C1587" t="str">
            <v>RES_N2O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-8.2380253032250046</v>
          </cell>
          <cell r="J1587">
            <v>-8.2380253032250028</v>
          </cell>
          <cell r="K1587">
            <v>-7.8920282404895552</v>
          </cell>
        </row>
        <row r="1588">
          <cell r="A1588" t="str">
            <v>EUR</v>
          </cell>
          <cell r="B1588" t="str">
            <v>RES_FT_NGA</v>
          </cell>
          <cell r="C1588" t="str">
            <v>TOT_CO2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-4371.0962258911868</v>
          </cell>
          <cell r="J1588">
            <v>-4371.0962258911877</v>
          </cell>
          <cell r="K1588">
            <v>-4187.5101844037572</v>
          </cell>
        </row>
        <row r="1589">
          <cell r="A1589" t="str">
            <v>EUR</v>
          </cell>
          <cell r="B1589" t="str">
            <v>RES_FT_NGA</v>
          </cell>
          <cell r="C1589" t="str">
            <v>TOT_CO2_EQ_GWP_100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-4375.6106637573539</v>
          </cell>
          <cell r="J1589">
            <v>-4375.6106637573548</v>
          </cell>
          <cell r="K1589">
            <v>-4191.8350158795456</v>
          </cell>
        </row>
        <row r="1590">
          <cell r="A1590" t="str">
            <v>EUR</v>
          </cell>
          <cell r="B1590" t="str">
            <v>RES_LG_KER_EXS</v>
          </cell>
          <cell r="C1590" t="str">
            <v>RES_CH4</v>
          </cell>
          <cell r="D1590" t="str">
            <v>RES</v>
          </cell>
          <cell r="E1590">
            <v>7.7093810578817727</v>
          </cell>
          <cell r="F1590">
            <v>0.6662743232142857</v>
          </cell>
          <cell r="G1590">
            <v>0.44418288214285701</v>
          </cell>
          <cell r="H1590">
            <v>0.22209144107142861</v>
          </cell>
        </row>
        <row r="1591">
          <cell r="A1591" t="str">
            <v>EUR</v>
          </cell>
          <cell r="B1591" t="str">
            <v>RES_LG_KER_EXS</v>
          </cell>
          <cell r="C1591" t="str">
            <v>RES_CO2</v>
          </cell>
          <cell r="D1591" t="str">
            <v>RES</v>
          </cell>
          <cell r="E1591">
            <v>185.59050000007389</v>
          </cell>
          <cell r="F1591">
            <v>16.03944387417857</v>
          </cell>
          <cell r="G1591">
            <v>10.692962582785711</v>
          </cell>
          <cell r="H1591">
            <v>5.346481291392859</v>
          </cell>
        </row>
        <row r="1592">
          <cell r="A1592" t="str">
            <v>EUR</v>
          </cell>
          <cell r="B1592" t="str">
            <v>RES_LG_KER_EXS</v>
          </cell>
          <cell r="C1592" t="str">
            <v>RES_N2O</v>
          </cell>
          <cell r="D1592" t="str">
            <v>RES</v>
          </cell>
          <cell r="E1592">
            <v>1.541876211576354</v>
          </cell>
          <cell r="F1592">
            <v>0.1332548646428571</v>
          </cell>
          <cell r="G1592">
            <v>8.8836576428571401E-2</v>
          </cell>
          <cell r="H1592">
            <v>4.4418288214285728E-2</v>
          </cell>
        </row>
        <row r="1593">
          <cell r="A1593" t="str">
            <v>EUR</v>
          </cell>
          <cell r="B1593" t="str">
            <v>RES_LG_KER_EXS</v>
          </cell>
          <cell r="C1593" t="str">
            <v>TOT_CO2</v>
          </cell>
          <cell r="D1593" t="str">
            <v>RES</v>
          </cell>
          <cell r="E1593">
            <v>185.59050000007389</v>
          </cell>
          <cell r="F1593">
            <v>16.03944387417857</v>
          </cell>
          <cell r="G1593">
            <v>10.692962582785711</v>
          </cell>
          <cell r="H1593">
            <v>5.346481291392859</v>
          </cell>
        </row>
        <row r="1594">
          <cell r="A1594" t="str">
            <v>EUR</v>
          </cell>
          <cell r="B1594" t="str">
            <v>RES_LG_KER_EXS</v>
          </cell>
          <cell r="C1594" t="str">
            <v>TOT_CO2_EQ_GWP_100</v>
          </cell>
          <cell r="D1594" t="str">
            <v>RES</v>
          </cell>
          <cell r="E1594">
            <v>186.2427136375706</v>
          </cell>
          <cell r="F1594">
            <v>16.095810681922501</v>
          </cell>
          <cell r="G1594">
            <v>10.730540454614999</v>
          </cell>
          <cell r="H1594">
            <v>5.3652702273075006</v>
          </cell>
        </row>
        <row r="1595">
          <cell r="A1595" t="str">
            <v>EUR</v>
          </cell>
          <cell r="B1595" t="str">
            <v>RES_SC_NGA_CEN_NEW</v>
          </cell>
          <cell r="C1595" t="str">
            <v>RES_CH4</v>
          </cell>
          <cell r="D1595" t="str">
            <v>RES</v>
          </cell>
          <cell r="E1595">
            <v>81.658596672870956</v>
          </cell>
          <cell r="F1595">
            <v>70.95430501533059</v>
          </cell>
          <cell r="G1595">
            <v>70.954305015330576</v>
          </cell>
          <cell r="H1595">
            <v>114.82782572433059</v>
          </cell>
          <cell r="I1595">
            <v>114.82782572433059</v>
          </cell>
          <cell r="J1595">
            <v>43.873520709000012</v>
          </cell>
          <cell r="K1595">
            <v>43.873520709000012</v>
          </cell>
        </row>
        <row r="1596">
          <cell r="A1596" t="str">
            <v>EUR</v>
          </cell>
          <cell r="B1596" t="str">
            <v>RES_SC_NGA_CEN_NEW</v>
          </cell>
          <cell r="C1596" t="str">
            <v>RES_CO2</v>
          </cell>
          <cell r="D1596" t="str">
            <v>RES</v>
          </cell>
          <cell r="E1596">
            <v>4332.8051394625318</v>
          </cell>
          <cell r="F1596">
            <v>3764.8354241134411</v>
          </cell>
          <cell r="G1596">
            <v>3764.8354241134411</v>
          </cell>
          <cell r="H1596">
            <v>6092.7644329329814</v>
          </cell>
          <cell r="I1596">
            <v>6092.7644329329814</v>
          </cell>
          <cell r="J1596">
            <v>2327.9290088195412</v>
          </cell>
          <cell r="K1596">
            <v>2327.9290088195412</v>
          </cell>
        </row>
        <row r="1597">
          <cell r="A1597" t="str">
            <v>EUR</v>
          </cell>
          <cell r="B1597" t="str">
            <v>RES_SC_NGA_CEN_NEW</v>
          </cell>
          <cell r="C1597" t="str">
            <v>RES_N2O</v>
          </cell>
          <cell r="D1597" t="str">
            <v>RES</v>
          </cell>
          <cell r="E1597">
            <v>8.1658596672870978</v>
          </cell>
          <cell r="F1597">
            <v>7.095430501533059</v>
          </cell>
          <cell r="G1597">
            <v>7.095430501533059</v>
          </cell>
          <cell r="H1597">
            <v>11.482782572433059</v>
          </cell>
          <cell r="I1597">
            <v>11.482782572433059</v>
          </cell>
          <cell r="J1597">
            <v>4.3873520709000013</v>
          </cell>
          <cell r="K1597">
            <v>4.3873520709000013</v>
          </cell>
        </row>
        <row r="1598">
          <cell r="A1598" t="str">
            <v>EUR</v>
          </cell>
          <cell r="B1598" t="str">
            <v>RES_SC_NGA_CEN_NEW</v>
          </cell>
          <cell r="C1598" t="str">
            <v>TOT_CO2</v>
          </cell>
          <cell r="D1598" t="str">
            <v>RES</v>
          </cell>
          <cell r="E1598">
            <v>4332.8051394625318</v>
          </cell>
          <cell r="F1598">
            <v>3764.8354241134411</v>
          </cell>
          <cell r="G1598">
            <v>3764.8354241134411</v>
          </cell>
          <cell r="H1598">
            <v>6092.7644329329814</v>
          </cell>
          <cell r="I1598">
            <v>6092.7644329329814</v>
          </cell>
          <cell r="J1598">
            <v>2327.9290088195412</v>
          </cell>
          <cell r="K1598">
            <v>2327.9290088195412</v>
          </cell>
        </row>
        <row r="1599">
          <cell r="A1599" t="str">
            <v>EUR</v>
          </cell>
          <cell r="B1599" t="str">
            <v>RES_SC_NGA_CEN_NEW</v>
          </cell>
          <cell r="C1599" t="str">
            <v>TOT_CO2_EQ_GWP_100</v>
          </cell>
          <cell r="D1599" t="str">
            <v>RES</v>
          </cell>
          <cell r="E1599">
            <v>4337.2800305602059</v>
          </cell>
          <cell r="F1599">
            <v>3768.7237200282812</v>
          </cell>
          <cell r="G1599">
            <v>3768.7237200282812</v>
          </cell>
          <cell r="H1599">
            <v>6099.0569977826744</v>
          </cell>
          <cell r="I1599">
            <v>6099.0569977826744</v>
          </cell>
          <cell r="J1599">
            <v>2330.3332777543942</v>
          </cell>
          <cell r="K1599">
            <v>2330.3332777543942</v>
          </cell>
        </row>
        <row r="1600">
          <cell r="A1600" t="str">
            <v>EUR</v>
          </cell>
          <cell r="B1600" t="str">
            <v>RES_SC_NGA_HP_AIR_STD_NEW</v>
          </cell>
          <cell r="C1600" t="str">
            <v>RES_CH4</v>
          </cell>
          <cell r="D1600" t="str">
            <v>RES</v>
          </cell>
          <cell r="E1600">
            <v>0.47586817612524468</v>
          </cell>
          <cell r="F1600">
            <v>0.37501017612524468</v>
          </cell>
          <cell r="G1600">
            <v>0.37501017612524468</v>
          </cell>
          <cell r="H1600">
            <v>0.37501017612524468</v>
          </cell>
        </row>
        <row r="1601">
          <cell r="A1601" t="str">
            <v>EUR</v>
          </cell>
          <cell r="B1601" t="str">
            <v>RES_SC_NGA_HP_AIR_STD_NEW</v>
          </cell>
          <cell r="C1601" t="str">
            <v>RES_CO2</v>
          </cell>
          <cell r="D1601" t="str">
            <v>RES</v>
          </cell>
          <cell r="E1601">
            <v>25.249565425205478</v>
          </cell>
          <cell r="F1601">
            <v>19.898039945205479</v>
          </cell>
          <cell r="G1601">
            <v>19.898039945205479</v>
          </cell>
          <cell r="H1601">
            <v>19.898039945205479</v>
          </cell>
        </row>
        <row r="1602">
          <cell r="A1602" t="str">
            <v>EUR</v>
          </cell>
          <cell r="B1602" t="str">
            <v>RES_SC_NGA_HP_AIR_STD_NEW</v>
          </cell>
          <cell r="C1602" t="str">
            <v>RES_N2O</v>
          </cell>
          <cell r="D1602" t="str">
            <v>RES</v>
          </cell>
          <cell r="E1602">
            <v>4.7586817612524458E-2</v>
          </cell>
          <cell r="F1602">
            <v>3.7501017612524459E-2</v>
          </cell>
          <cell r="G1602">
            <v>3.7501017612524459E-2</v>
          </cell>
          <cell r="H1602">
            <v>3.7501017612524459E-2</v>
          </cell>
        </row>
        <row r="1603">
          <cell r="A1603" t="str">
            <v>EUR</v>
          </cell>
          <cell r="B1603" t="str">
            <v>RES_SC_NGA_HP_AIR_STD_NEW</v>
          </cell>
          <cell r="C1603" t="str">
            <v>TOT_CO2</v>
          </cell>
          <cell r="D1603" t="str">
            <v>RES</v>
          </cell>
          <cell r="E1603">
            <v>25.249565425205478</v>
          </cell>
          <cell r="F1603">
            <v>19.898039945205479</v>
          </cell>
          <cell r="G1603">
            <v>19.898039945205479</v>
          </cell>
          <cell r="H1603">
            <v>19.898039945205479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TOT_CO2_EQ_GWP_100</v>
          </cell>
          <cell r="D1604" t="str">
            <v>RES</v>
          </cell>
          <cell r="E1604">
            <v>25.275643001257141</v>
          </cell>
          <cell r="F1604">
            <v>19.918590502857139</v>
          </cell>
          <cell r="G1604">
            <v>19.918590502857139</v>
          </cell>
          <cell r="H1604">
            <v>19.918590502857139</v>
          </cell>
        </row>
        <row r="1605">
          <cell r="A1605" t="str">
            <v>EUR</v>
          </cell>
          <cell r="B1605" t="str">
            <v>RES_SH_BIO_EXS</v>
          </cell>
          <cell r="C1605" t="str">
            <v>RES_CH4</v>
          </cell>
          <cell r="D1605" t="str">
            <v>RES</v>
          </cell>
          <cell r="E1605">
            <v>43362.376091428581</v>
          </cell>
          <cell r="F1605">
            <v>38652.463028571437</v>
          </cell>
          <cell r="G1605">
            <v>38114.104365714287</v>
          </cell>
          <cell r="H1605">
            <v>45324.008924499998</v>
          </cell>
        </row>
        <row r="1606">
          <cell r="A1606" t="str">
            <v>EUR</v>
          </cell>
          <cell r="B1606" t="str">
            <v>RES_SH_BIO_EXS</v>
          </cell>
          <cell r="C1606" t="str">
            <v>RES_N2O</v>
          </cell>
          <cell r="D1606" t="str">
            <v>RES</v>
          </cell>
          <cell r="E1606">
            <v>5691.3118620000023</v>
          </cell>
          <cell r="F1606">
            <v>5073.1357725000016</v>
          </cell>
          <cell r="G1606">
            <v>5002.4761980000021</v>
          </cell>
          <cell r="H1606">
            <v>5948.7761713406253</v>
          </cell>
        </row>
        <row r="1607">
          <cell r="A1607" t="str">
            <v>EUR</v>
          </cell>
          <cell r="B1607" t="str">
            <v>RES_SH_BIO_EXS</v>
          </cell>
          <cell r="C1607" t="str">
            <v>TOT_CH4</v>
          </cell>
          <cell r="D1607" t="str">
            <v>RES</v>
          </cell>
          <cell r="E1607">
            <v>43.36237609142858</v>
          </cell>
          <cell r="F1607">
            <v>38.652463028571432</v>
          </cell>
          <cell r="G1607">
            <v>38.114104365714297</v>
          </cell>
          <cell r="H1607">
            <v>45.324008924499999</v>
          </cell>
        </row>
        <row r="1608">
          <cell r="A1608" t="str">
            <v>EUR</v>
          </cell>
          <cell r="B1608" t="str">
            <v>RES_SH_BIO_EXS</v>
          </cell>
          <cell r="C1608" t="str">
            <v>TOT_CO2_EQ_GWP_100</v>
          </cell>
          <cell r="D1608" t="str">
            <v>RES</v>
          </cell>
          <cell r="E1608">
            <v>2780.0703371617151</v>
          </cell>
          <cell r="F1608">
            <v>2478.1060359192861</v>
          </cell>
          <cell r="G1608">
            <v>2443.5905161468581</v>
          </cell>
          <cell r="H1608">
            <v>2905.8355221720071</v>
          </cell>
        </row>
        <row r="1609">
          <cell r="A1609" t="str">
            <v>EUR</v>
          </cell>
          <cell r="B1609" t="str">
            <v>RES_SH_BIO_PLT_NEW</v>
          </cell>
          <cell r="C1609" t="str">
            <v>RES_CH4</v>
          </cell>
          <cell r="D1609" t="str">
            <v>RES</v>
          </cell>
          <cell r="E1609">
            <v>3980.0761200000011</v>
          </cell>
          <cell r="F1609">
            <v>3980.0761200000002</v>
          </cell>
          <cell r="G1609">
            <v>3980.0761200000002</v>
          </cell>
          <cell r="H1609">
            <v>491.72865983671232</v>
          </cell>
          <cell r="K1609">
            <v>4662.2683247627283</v>
          </cell>
        </row>
        <row r="1610">
          <cell r="A1610" t="str">
            <v>EUR</v>
          </cell>
          <cell r="B1610" t="str">
            <v>RES_SH_BIO_PLT_NEW</v>
          </cell>
          <cell r="C1610" t="str">
            <v>RES_N2O</v>
          </cell>
          <cell r="D1610" t="str">
            <v>RES</v>
          </cell>
          <cell r="E1610">
            <v>1990.0380600000001</v>
          </cell>
          <cell r="F1610">
            <v>1990.0380600000001</v>
          </cell>
          <cell r="G1610">
            <v>1990.0380600000001</v>
          </cell>
          <cell r="H1610">
            <v>245.86432991835619</v>
          </cell>
          <cell r="K1610">
            <v>2331.1341623813641</v>
          </cell>
        </row>
        <row r="1611">
          <cell r="A1611" t="str">
            <v>EUR</v>
          </cell>
          <cell r="B1611" t="str">
            <v>RES_SH_BIO_PLT_NEW</v>
          </cell>
          <cell r="C1611" t="str">
            <v>TOT_CO2_EQ_GWP_100</v>
          </cell>
          <cell r="D1611" t="str">
            <v>RES</v>
          </cell>
          <cell r="E1611">
            <v>692.53324488000021</v>
          </cell>
          <cell r="F1611">
            <v>692.53324487999998</v>
          </cell>
          <cell r="G1611">
            <v>692.53324487999998</v>
          </cell>
          <cell r="H1611">
            <v>85.560786811587931</v>
          </cell>
          <cell r="K1611">
            <v>811.23468850871461</v>
          </cell>
        </row>
        <row r="1612">
          <cell r="A1612" t="str">
            <v>EUR</v>
          </cell>
          <cell r="B1612" t="str">
            <v>RES_SH_BIO_WDS_NEW</v>
          </cell>
          <cell r="C1612" t="str">
            <v>RES_CH4</v>
          </cell>
          <cell r="D1612" t="str">
            <v>RES</v>
          </cell>
          <cell r="I1612">
            <v>35345.023776935443</v>
          </cell>
          <cell r="J1612">
            <v>34963.625269332631</v>
          </cell>
          <cell r="K1612">
            <v>46060.064370971842</v>
          </cell>
        </row>
        <row r="1613">
          <cell r="A1613" t="str">
            <v>EUR</v>
          </cell>
          <cell r="B1613" t="str">
            <v>RES_SH_BIO_WDS_NEW</v>
          </cell>
          <cell r="C1613" t="str">
            <v>RES_N2O</v>
          </cell>
          <cell r="D1613" t="str">
            <v>RES</v>
          </cell>
          <cell r="I1613">
            <v>4639.0343707227757</v>
          </cell>
          <cell r="J1613">
            <v>4588.9758165999083</v>
          </cell>
          <cell r="K1613">
            <v>6045.383448690055</v>
          </cell>
        </row>
        <row r="1614">
          <cell r="A1614" t="str">
            <v>EUR</v>
          </cell>
          <cell r="B1614" t="str">
            <v>RES_SH_BIO_WDS_NEW</v>
          </cell>
          <cell r="C1614" t="str">
            <v>TOT_CH4</v>
          </cell>
          <cell r="D1614" t="str">
            <v>RES</v>
          </cell>
          <cell r="I1614">
            <v>35.345023776935442</v>
          </cell>
          <cell r="J1614">
            <v>34.963625269332638</v>
          </cell>
          <cell r="K1614">
            <v>46.060064370971837</v>
          </cell>
        </row>
        <row r="1615">
          <cell r="A1615" t="str">
            <v>EUR</v>
          </cell>
          <cell r="B1615" t="str">
            <v>RES_SH_BIO_WDS_NEW</v>
          </cell>
          <cell r="C1615" t="str">
            <v>TOT_CO2_EQ_GWP_100</v>
          </cell>
          <cell r="D1615" t="str">
            <v>RES</v>
          </cell>
          <cell r="I1615">
            <v>2266.0578368987731</v>
          </cell>
          <cell r="J1615">
            <v>2241.605425080088</v>
          </cell>
          <cell r="K1615">
            <v>2953.025876983932</v>
          </cell>
        </row>
        <row r="1616">
          <cell r="A1616" t="str">
            <v>EUR</v>
          </cell>
          <cell r="B1616" t="str">
            <v>RES_SH_COA_EXS</v>
          </cell>
          <cell r="C1616" t="str">
            <v>RES_CH4</v>
          </cell>
          <cell r="D1616" t="str">
            <v>RES</v>
          </cell>
          <cell r="E1616">
            <v>7241.2488022023799</v>
          </cell>
          <cell r="F1616">
            <v>4183.6129073987613</v>
          </cell>
          <cell r="G1616">
            <v>3682.2757163710148</v>
          </cell>
          <cell r="H1616">
            <v>1940.9252475673079</v>
          </cell>
        </row>
        <row r="1617">
          <cell r="A1617" t="str">
            <v>EUR</v>
          </cell>
          <cell r="B1617" t="str">
            <v>RES_SH_COA_EXS</v>
          </cell>
          <cell r="C1617" t="str">
            <v>RES_CO2</v>
          </cell>
          <cell r="D1617" t="str">
            <v>RES</v>
          </cell>
          <cell r="E1617">
            <v>62320.820373136303</v>
          </cell>
          <cell r="F1617">
            <v>36005.693994858237</v>
          </cell>
          <cell r="G1617">
            <v>31691.003824440359</v>
          </cell>
          <cell r="H1617">
            <v>16704.308471563359</v>
          </cell>
        </row>
        <row r="1618">
          <cell r="A1618" t="str">
            <v>EUR</v>
          </cell>
          <cell r="B1618" t="str">
            <v>RES_SH_COA_EXS</v>
          </cell>
          <cell r="C1618" t="str">
            <v>RES_N2O</v>
          </cell>
          <cell r="D1618" t="str">
            <v>RES</v>
          </cell>
          <cell r="E1618">
            <v>1053.2725530476191</v>
          </cell>
          <cell r="F1618">
            <v>608.52551380345631</v>
          </cell>
          <cell r="G1618">
            <v>535.60374056305659</v>
          </cell>
          <cell r="H1618">
            <v>282.31639964615391</v>
          </cell>
        </row>
        <row r="1619">
          <cell r="A1619" t="str">
            <v>EUR</v>
          </cell>
          <cell r="B1619" t="str">
            <v>RES_SH_COA_EXS</v>
          </cell>
          <cell r="C1619" t="str">
            <v>TOT_CH4</v>
          </cell>
          <cell r="D1619" t="str">
            <v>RES</v>
          </cell>
          <cell r="E1619">
            <v>7.2412488022023807</v>
          </cell>
          <cell r="F1619">
            <v>4.1836129073987616</v>
          </cell>
          <cell r="G1619">
            <v>3.6822757163710151</v>
          </cell>
          <cell r="H1619">
            <v>1.940925247567308</v>
          </cell>
        </row>
        <row r="1620">
          <cell r="A1620" t="str">
            <v>EUR</v>
          </cell>
          <cell r="B1620" t="str">
            <v>RES_SH_COA_EXS</v>
          </cell>
          <cell r="C1620" t="str">
            <v>TOT_CO2</v>
          </cell>
          <cell r="D1620" t="str">
            <v>RES</v>
          </cell>
          <cell r="E1620">
            <v>62320.820373136303</v>
          </cell>
          <cell r="F1620">
            <v>36005.693994858237</v>
          </cell>
          <cell r="G1620">
            <v>31691.003824440359</v>
          </cell>
          <cell r="H1620">
            <v>16704.308471563359</v>
          </cell>
        </row>
        <row r="1621">
          <cell r="A1621" t="str">
            <v>EUR</v>
          </cell>
          <cell r="B1621" t="str">
            <v>RES_SH_COA_EXS</v>
          </cell>
          <cell r="C1621" t="str">
            <v>TOT_CO2_EQ_GWP_100</v>
          </cell>
          <cell r="D1621" t="str">
            <v>RES</v>
          </cell>
          <cell r="E1621">
            <v>62815.726813999543</v>
          </cell>
          <cell r="F1621">
            <v>36291.624920656643</v>
          </cell>
          <cell r="G1621">
            <v>31942.670632037429</v>
          </cell>
          <cell r="H1621">
            <v>16836.961889847102</v>
          </cell>
        </row>
        <row r="1622">
          <cell r="A1622" t="str">
            <v>EUR</v>
          </cell>
          <cell r="B1622" t="str">
            <v>RES_SH_COA_NEW</v>
          </cell>
          <cell r="C1622" t="str">
            <v>RES_CH4</v>
          </cell>
          <cell r="D1622" t="str">
            <v>RES</v>
          </cell>
          <cell r="H1622">
            <v>859.80650229108596</v>
          </cell>
        </row>
        <row r="1623">
          <cell r="A1623" t="str">
            <v>EUR</v>
          </cell>
          <cell r="B1623" t="str">
            <v>RES_SH_COA_NEW</v>
          </cell>
          <cell r="C1623" t="str">
            <v>RES_CO2</v>
          </cell>
          <cell r="D1623" t="str">
            <v>RES</v>
          </cell>
          <cell r="H1623">
            <v>7399.8074156270104</v>
          </cell>
        </row>
        <row r="1624">
          <cell r="A1624" t="str">
            <v>EUR</v>
          </cell>
          <cell r="B1624" t="str">
            <v>RES_SH_COA_NEW</v>
          </cell>
          <cell r="C1624" t="str">
            <v>RES_N2O</v>
          </cell>
          <cell r="D1624" t="str">
            <v>RES</v>
          </cell>
          <cell r="H1624">
            <v>125.0627639696125</v>
          </cell>
        </row>
        <row r="1625">
          <cell r="A1625" t="str">
            <v>EUR</v>
          </cell>
          <cell r="B1625" t="str">
            <v>RES_SH_COA_NEW</v>
          </cell>
          <cell r="C1625" t="str">
            <v>TOT_CH4</v>
          </cell>
          <cell r="D1625" t="str">
            <v>RES</v>
          </cell>
          <cell r="H1625">
            <v>0.85980650229108591</v>
          </cell>
        </row>
        <row r="1626">
          <cell r="A1626" t="str">
            <v>EUR</v>
          </cell>
          <cell r="B1626" t="str">
            <v>RES_SH_COA_NEW</v>
          </cell>
          <cell r="C1626" t="str">
            <v>TOT_CO2</v>
          </cell>
          <cell r="D1626" t="str">
            <v>RES</v>
          </cell>
          <cell r="H1626">
            <v>7399.8074156270104</v>
          </cell>
        </row>
        <row r="1627">
          <cell r="A1627" t="str">
            <v>EUR</v>
          </cell>
          <cell r="B1627" t="str">
            <v>RES_SH_COA_NEW</v>
          </cell>
          <cell r="C1627" t="str">
            <v>TOT_CO2_EQ_GWP_100</v>
          </cell>
          <cell r="D1627" t="str">
            <v>RES</v>
          </cell>
          <cell r="H1627">
            <v>7458.5712818472311</v>
          </cell>
        </row>
        <row r="1628">
          <cell r="A1628" t="str">
            <v>EUR</v>
          </cell>
          <cell r="B1628" t="str">
            <v>RES_SH_DST_CND_NEW</v>
          </cell>
          <cell r="C1628" t="str">
            <v>RES_CH4</v>
          </cell>
          <cell r="D1628" t="str">
            <v>RES</v>
          </cell>
          <cell r="F1628">
            <v>1092.251068126177</v>
          </cell>
          <cell r="G1628">
            <v>1178.0890027824089</v>
          </cell>
          <cell r="H1628">
            <v>2099.9715918489178</v>
          </cell>
        </row>
        <row r="1629">
          <cell r="A1629" t="str">
            <v>EUR</v>
          </cell>
          <cell r="B1629" t="str">
            <v>RES_SH_DST_CND_NEW</v>
          </cell>
          <cell r="C1629" t="str">
            <v>RES_CO2</v>
          </cell>
          <cell r="D1629" t="str">
            <v>RES</v>
          </cell>
          <cell r="F1629">
            <v>26669.130246747489</v>
          </cell>
          <cell r="G1629">
            <v>28765.006484603819</v>
          </cell>
          <cell r="H1629">
            <v>51274.306367644407</v>
          </cell>
        </row>
        <row r="1630">
          <cell r="A1630" t="str">
            <v>EUR</v>
          </cell>
          <cell r="B1630" t="str">
            <v>RES_SH_DST_CND_NEW</v>
          </cell>
          <cell r="C1630" t="str">
            <v>RES_N2O</v>
          </cell>
          <cell r="D1630" t="str">
            <v>RES</v>
          </cell>
          <cell r="F1630">
            <v>218.45021362523539</v>
          </cell>
          <cell r="G1630">
            <v>235.61780055648171</v>
          </cell>
          <cell r="H1630">
            <v>419.99431836978351</v>
          </cell>
        </row>
        <row r="1631">
          <cell r="A1631" t="str">
            <v>EUR</v>
          </cell>
          <cell r="B1631" t="str">
            <v>RES_SH_DST_CND_NEW</v>
          </cell>
          <cell r="C1631" t="str">
            <v>TOT_CO2</v>
          </cell>
          <cell r="D1631" t="str">
            <v>RES</v>
          </cell>
          <cell r="F1631">
            <v>26669.130246747489</v>
          </cell>
          <cell r="G1631">
            <v>28765.006484603819</v>
          </cell>
          <cell r="H1631">
            <v>51274.306367644407</v>
          </cell>
        </row>
        <row r="1632">
          <cell r="A1632" t="str">
            <v>EUR</v>
          </cell>
          <cell r="B1632" t="str">
            <v>RES_SH_DST_CND_NEW</v>
          </cell>
          <cell r="C1632" t="str">
            <v>TOT_CO2_EQ_GWP_100</v>
          </cell>
          <cell r="D1632" t="str">
            <v>RES</v>
          </cell>
          <cell r="F1632">
            <v>26761.534687110969</v>
          </cell>
          <cell r="G1632">
            <v>28864.672814239209</v>
          </cell>
          <cell r="H1632">
            <v>51451.96396431484</v>
          </cell>
        </row>
        <row r="1633">
          <cell r="A1633" t="str">
            <v>EUR</v>
          </cell>
          <cell r="B1633" t="str">
            <v>RES_SH_DST_EXS</v>
          </cell>
          <cell r="C1633" t="str">
            <v>RES_CH4</v>
          </cell>
          <cell r="D1633" t="str">
            <v>RES</v>
          </cell>
          <cell r="E1633">
            <v>2341.2839364000001</v>
          </cell>
          <cell r="F1633">
            <v>1755.9629523000001</v>
          </cell>
          <cell r="G1633">
            <v>1170.6419682000001</v>
          </cell>
          <cell r="H1633">
            <v>585.32098409999981</v>
          </cell>
        </row>
        <row r="1634">
          <cell r="A1634" t="str">
            <v>EUR</v>
          </cell>
          <cell r="B1634" t="str">
            <v>RES_SH_DST_EXS</v>
          </cell>
          <cell r="C1634" t="str">
            <v>RES_CO2</v>
          </cell>
          <cell r="D1634" t="str">
            <v>RES</v>
          </cell>
          <cell r="E1634">
            <v>57166.349447100001</v>
          </cell>
          <cell r="F1634">
            <v>42874.762085324997</v>
          </cell>
          <cell r="G1634">
            <v>28583.174723550001</v>
          </cell>
          <cell r="H1634">
            <v>14291.587361775</v>
          </cell>
        </row>
        <row r="1635">
          <cell r="A1635" t="str">
            <v>EUR</v>
          </cell>
          <cell r="B1635" t="str">
            <v>RES_SH_DST_EXS</v>
          </cell>
          <cell r="C1635" t="str">
            <v>RES_N2O</v>
          </cell>
          <cell r="D1635" t="str">
            <v>RES</v>
          </cell>
          <cell r="E1635">
            <v>468.25678727999991</v>
          </cell>
          <cell r="F1635">
            <v>351.19259046000002</v>
          </cell>
          <cell r="G1635">
            <v>234.1283936399999</v>
          </cell>
          <cell r="H1635">
            <v>117.06419682000001</v>
          </cell>
        </row>
        <row r="1636">
          <cell r="A1636" t="str">
            <v>EUR</v>
          </cell>
          <cell r="B1636" t="str">
            <v>RES_SH_DST_EXS</v>
          </cell>
          <cell r="C1636" t="str">
            <v>TOT_CO2</v>
          </cell>
          <cell r="D1636" t="str">
            <v>RES</v>
          </cell>
          <cell r="E1636">
            <v>57166.349447100001</v>
          </cell>
          <cell r="F1636">
            <v>42874.762085324997</v>
          </cell>
          <cell r="G1636">
            <v>28583.174723550001</v>
          </cell>
          <cell r="H1636">
            <v>14291.587361775</v>
          </cell>
        </row>
        <row r="1637">
          <cell r="A1637" t="str">
            <v>EUR</v>
          </cell>
          <cell r="B1637" t="str">
            <v>RES_SH_DST_EXS</v>
          </cell>
          <cell r="C1637" t="str">
            <v>TOT_CO2_EQ_GWP_100</v>
          </cell>
          <cell r="D1637" t="str">
            <v>RES</v>
          </cell>
          <cell r="E1637">
            <v>57364.422068119449</v>
          </cell>
          <cell r="F1637">
            <v>43023.316551089592</v>
          </cell>
          <cell r="G1637">
            <v>28682.211034059721</v>
          </cell>
          <cell r="H1637">
            <v>14341.10551702986</v>
          </cell>
        </row>
        <row r="1638">
          <cell r="A1638" t="str">
            <v>EUR</v>
          </cell>
          <cell r="B1638" t="str">
            <v>RES_SH_DST_SOL_NEW</v>
          </cell>
          <cell r="C1638" t="str">
            <v>RES_CH4</v>
          </cell>
          <cell r="D1638" t="str">
            <v>RES</v>
          </cell>
          <cell r="E1638">
            <v>2369.8448544494981</v>
          </cell>
        </row>
        <row r="1639">
          <cell r="A1639" t="str">
            <v>EUR</v>
          </cell>
          <cell r="B1639" t="str">
            <v>RES_SH_DST_SOL_NEW</v>
          </cell>
          <cell r="C1639" t="str">
            <v>RES_CO2</v>
          </cell>
          <cell r="D1639" t="str">
            <v>RES</v>
          </cell>
          <cell r="E1639">
            <v>57863.711862808581</v>
          </cell>
        </row>
        <row r="1640">
          <cell r="A1640" t="str">
            <v>EUR</v>
          </cell>
          <cell r="B1640" t="str">
            <v>RES_SH_DST_SOL_NEW</v>
          </cell>
          <cell r="C1640" t="str">
            <v>RES_N2O</v>
          </cell>
          <cell r="D1640" t="str">
            <v>RES</v>
          </cell>
          <cell r="E1640">
            <v>473.96897088989948</v>
          </cell>
        </row>
        <row r="1641">
          <cell r="A1641" t="str">
            <v>EUR</v>
          </cell>
          <cell r="B1641" t="str">
            <v>RES_SH_DST_SOL_NEW</v>
          </cell>
          <cell r="C1641" t="str">
            <v>TOT_CO2</v>
          </cell>
          <cell r="D1641" t="str">
            <v>RES</v>
          </cell>
          <cell r="E1641">
            <v>57863.711862808581</v>
          </cell>
        </row>
        <row r="1642">
          <cell r="A1642" t="str">
            <v>EUR</v>
          </cell>
          <cell r="B1642" t="str">
            <v>RES_SH_DST_SOL_NEW</v>
          </cell>
          <cell r="C1642" t="str">
            <v>TOT_CO2_EQ_GWP_100</v>
          </cell>
          <cell r="D1642" t="str">
            <v>RES</v>
          </cell>
          <cell r="E1642">
            <v>58064.200737495019</v>
          </cell>
        </row>
        <row r="1643">
          <cell r="A1643" t="str">
            <v>EUR</v>
          </cell>
          <cell r="B1643" t="str">
            <v>RES_SH_DST_STD_NEW</v>
          </cell>
          <cell r="C1643" t="str">
            <v>RES_CH4</v>
          </cell>
          <cell r="D1643" t="str">
            <v>RES</v>
          </cell>
        </row>
        <row r="1644">
          <cell r="A1644" t="str">
            <v>EUR</v>
          </cell>
          <cell r="B1644" t="str">
            <v>RES_SH_DST_STD_NEW</v>
          </cell>
          <cell r="C1644" t="str">
            <v>RES_CO2</v>
          </cell>
          <cell r="D1644" t="str">
            <v>RES</v>
          </cell>
        </row>
        <row r="1645">
          <cell r="A1645" t="str">
            <v>EUR</v>
          </cell>
          <cell r="B1645" t="str">
            <v>RES_SH_DST_STD_NEW</v>
          </cell>
          <cell r="C1645" t="str">
            <v>RES_N2O</v>
          </cell>
          <cell r="D1645" t="str">
            <v>RES</v>
          </cell>
        </row>
        <row r="1646">
          <cell r="A1646" t="str">
            <v>EUR</v>
          </cell>
          <cell r="B1646" t="str">
            <v>RES_SH_DST_STD_NEW</v>
          </cell>
          <cell r="C1646" t="str">
            <v>TOT_CO2</v>
          </cell>
          <cell r="D1646" t="str">
            <v>RES</v>
          </cell>
        </row>
        <row r="1647">
          <cell r="A1647" t="str">
            <v>EUR</v>
          </cell>
          <cell r="B1647" t="str">
            <v>RES_SH_DST_STD_NEW</v>
          </cell>
          <cell r="C1647" t="str">
            <v>TOT_CO2_EQ_GWP_100</v>
          </cell>
          <cell r="D1647" t="str">
            <v>RES</v>
          </cell>
        </row>
        <row r="1648">
          <cell r="A1648" t="str">
            <v>EUR</v>
          </cell>
          <cell r="B1648" t="str">
            <v>RES_SH_HFO_EXS</v>
          </cell>
          <cell r="C1648" t="str">
            <v>RES_CH4</v>
          </cell>
          <cell r="D1648" t="str">
            <v>RES</v>
          </cell>
          <cell r="E1648">
            <v>47.962283400000011</v>
          </cell>
          <cell r="F1648">
            <v>35.971712549999999</v>
          </cell>
          <cell r="G1648">
            <v>100.587566575</v>
          </cell>
          <cell r="H1648">
            <v>50.293783287499977</v>
          </cell>
        </row>
        <row r="1649">
          <cell r="A1649" t="str">
            <v>EUR</v>
          </cell>
          <cell r="B1649" t="str">
            <v>RES_SH_HFO_EXS</v>
          </cell>
          <cell r="C1649" t="str">
            <v>RES_CO2</v>
          </cell>
          <cell r="D1649" t="str">
            <v>RES</v>
          </cell>
          <cell r="E1649">
            <v>1197.778090776</v>
          </cell>
          <cell r="F1649">
            <v>898.33356808200006</v>
          </cell>
          <cell r="G1649">
            <v>2512.0068292663332</v>
          </cell>
          <cell r="H1649">
            <v>1256.0034146331659</v>
          </cell>
        </row>
        <row r="1650">
          <cell r="A1650" t="str">
            <v>EUR</v>
          </cell>
          <cell r="B1650" t="str">
            <v>RES_SH_HFO_EXS</v>
          </cell>
          <cell r="C1650" t="str">
            <v>RES_N2O</v>
          </cell>
          <cell r="D1650" t="str">
            <v>RES</v>
          </cell>
          <cell r="E1650">
            <v>9.5924566799999997</v>
          </cell>
          <cell r="F1650">
            <v>7.1943425099999994</v>
          </cell>
          <cell r="G1650">
            <v>20.117513314999989</v>
          </cell>
          <cell r="H1650">
            <v>10.0587566575</v>
          </cell>
        </row>
        <row r="1651">
          <cell r="A1651" t="str">
            <v>EUR</v>
          </cell>
          <cell r="B1651" t="str">
            <v>RES_SH_HFO_EXS</v>
          </cell>
          <cell r="C1651" t="str">
            <v>TOT_CO2</v>
          </cell>
          <cell r="D1651" t="str">
            <v>RES</v>
          </cell>
          <cell r="E1651">
            <v>1197.778090776</v>
          </cell>
          <cell r="F1651">
            <v>898.33356808200006</v>
          </cell>
          <cell r="G1651">
            <v>2512.0068292663332</v>
          </cell>
          <cell r="H1651">
            <v>1256.0034146331659</v>
          </cell>
        </row>
        <row r="1652">
          <cell r="A1652" t="str">
            <v>EUR</v>
          </cell>
          <cell r="B1652" t="str">
            <v>RES_SH_HFO_EXS</v>
          </cell>
          <cell r="C1652" t="str">
            <v>TOT_CO2_EQ_GWP_100</v>
          </cell>
          <cell r="D1652" t="str">
            <v>RES</v>
          </cell>
          <cell r="E1652">
            <v>1201.83569995164</v>
          </cell>
          <cell r="F1652">
            <v>901.37677496373021</v>
          </cell>
          <cell r="G1652">
            <v>2520.5165373985778</v>
          </cell>
          <cell r="H1652">
            <v>1260.2582686992889</v>
          </cell>
        </row>
        <row r="1653">
          <cell r="A1653" t="str">
            <v>EUR</v>
          </cell>
          <cell r="B1653" t="str">
            <v>RES_SH_INS_BIO_PLT_NEW</v>
          </cell>
          <cell r="C1653" t="str">
            <v>RES_CH4</v>
          </cell>
          <cell r="D1653" t="str">
            <v>RES</v>
          </cell>
        </row>
        <row r="1654">
          <cell r="A1654" t="str">
            <v>EUR</v>
          </cell>
          <cell r="B1654" t="str">
            <v>RES_SH_INS_BIO_PLT_NEW</v>
          </cell>
          <cell r="C1654" t="str">
            <v>RES_N2O</v>
          </cell>
          <cell r="D1654" t="str">
            <v>RES</v>
          </cell>
        </row>
        <row r="1655">
          <cell r="A1655" t="str">
            <v>EUR</v>
          </cell>
          <cell r="B1655" t="str">
            <v>RES_SH_INS_BIO_PLT_NEW</v>
          </cell>
          <cell r="C1655" t="str">
            <v>TOT_CO2_EQ_GWP_100</v>
          </cell>
          <cell r="D1655" t="str">
            <v>RES</v>
          </cell>
        </row>
        <row r="1656">
          <cell r="A1656" t="str">
            <v>EUR</v>
          </cell>
          <cell r="B1656" t="str">
            <v>RES_SH_INS_BIO_WDS_NEW</v>
          </cell>
          <cell r="C1656" t="str">
            <v>RES_CH4</v>
          </cell>
          <cell r="D1656" t="str">
            <v>RES</v>
          </cell>
        </row>
        <row r="1657">
          <cell r="A1657" t="str">
            <v>EUR</v>
          </cell>
          <cell r="B1657" t="str">
            <v>RES_SH_INS_BIO_WDS_NEW</v>
          </cell>
          <cell r="C1657" t="str">
            <v>RES_N2O</v>
          </cell>
          <cell r="D1657" t="str">
            <v>RES</v>
          </cell>
        </row>
        <row r="1658">
          <cell r="A1658" t="str">
            <v>EUR</v>
          </cell>
          <cell r="B1658" t="str">
            <v>RES_SH_INS_BIO_WDS_NEW</v>
          </cell>
          <cell r="C1658" t="str">
            <v>TOT_CH4</v>
          </cell>
          <cell r="D1658" t="str">
            <v>RES</v>
          </cell>
        </row>
        <row r="1659">
          <cell r="A1659" t="str">
            <v>EUR</v>
          </cell>
          <cell r="B1659" t="str">
            <v>RES_SH_INS_BIO_WDS_NEW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RES_SH_INS_COA_NEW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RES_SH_INS_COA_NEW</v>
          </cell>
          <cell r="C1661" t="str">
            <v>RES_CO2</v>
          </cell>
          <cell r="D1661" t="str">
            <v>RES</v>
          </cell>
        </row>
        <row r="1662">
          <cell r="A1662" t="str">
            <v>EUR</v>
          </cell>
          <cell r="B1662" t="str">
            <v>RES_SH_INS_COA_NEW</v>
          </cell>
          <cell r="C1662" t="str">
            <v>RES_N2O</v>
          </cell>
          <cell r="D1662" t="str">
            <v>RES</v>
          </cell>
        </row>
        <row r="1663">
          <cell r="A1663" t="str">
            <v>EUR</v>
          </cell>
          <cell r="B1663" t="str">
            <v>RES_SH_INS_COA_NEW</v>
          </cell>
          <cell r="C1663" t="str">
            <v>TOT_CO2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TOT_CO2_EQ_GWP_100</v>
          </cell>
          <cell r="D1664" t="str">
            <v>RES</v>
          </cell>
        </row>
        <row r="1665">
          <cell r="A1665" t="str">
            <v>EUR</v>
          </cell>
          <cell r="B1665" t="str">
            <v>RES_SH_INS_DST_CND_NEW</v>
          </cell>
          <cell r="C1665" t="str">
            <v>RES_CH4</v>
          </cell>
          <cell r="D1665" t="str">
            <v>RES</v>
          </cell>
        </row>
        <row r="1666">
          <cell r="A1666" t="str">
            <v>EUR</v>
          </cell>
          <cell r="B1666" t="str">
            <v>RES_SH_INS_DST_CND_NEW</v>
          </cell>
          <cell r="C1666" t="str">
            <v>RES_CO2</v>
          </cell>
          <cell r="D1666" t="str">
            <v>RES</v>
          </cell>
        </row>
        <row r="1667">
          <cell r="A1667" t="str">
            <v>EUR</v>
          </cell>
          <cell r="B1667" t="str">
            <v>RES_SH_INS_DST_CND_NEW</v>
          </cell>
          <cell r="C1667" t="str">
            <v>RES_N2O</v>
          </cell>
          <cell r="D1667" t="str">
            <v>RES</v>
          </cell>
        </row>
        <row r="1668">
          <cell r="A1668" t="str">
            <v>EUR</v>
          </cell>
          <cell r="B1668" t="str">
            <v>RES_SH_INS_DST_CND_NEW</v>
          </cell>
          <cell r="C1668" t="str">
            <v>TOT_CO2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TOT_CO2_EQ_GWP_100</v>
          </cell>
          <cell r="D1669" t="str">
            <v>RES</v>
          </cell>
        </row>
        <row r="1670">
          <cell r="A1670" t="str">
            <v>EUR</v>
          </cell>
          <cell r="B1670" t="str">
            <v>RES_SH_INS_DST_SOL_NEW</v>
          </cell>
          <cell r="C1670" t="str">
            <v>RES_CH4</v>
          </cell>
          <cell r="D1670" t="str">
            <v>RES</v>
          </cell>
        </row>
        <row r="1671">
          <cell r="A1671" t="str">
            <v>EUR</v>
          </cell>
          <cell r="B1671" t="str">
            <v>RES_SH_INS_DST_SOL_NEW</v>
          </cell>
          <cell r="C1671" t="str">
            <v>RES_CO2</v>
          </cell>
          <cell r="D1671" t="str">
            <v>RES</v>
          </cell>
        </row>
        <row r="1672">
          <cell r="A1672" t="str">
            <v>EUR</v>
          </cell>
          <cell r="B1672" t="str">
            <v>RES_SH_INS_DST_SOL_NEW</v>
          </cell>
          <cell r="C1672" t="str">
            <v>RES_N2O</v>
          </cell>
          <cell r="D1672" t="str">
            <v>RES</v>
          </cell>
        </row>
        <row r="1673">
          <cell r="A1673" t="str">
            <v>EUR</v>
          </cell>
          <cell r="B1673" t="str">
            <v>RES_SH_INS_DST_SOL_NEW</v>
          </cell>
          <cell r="C1673" t="str">
            <v>TOT_CO2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TOT_CO2_EQ_GWP_100</v>
          </cell>
          <cell r="D1674" t="str">
            <v>RES</v>
          </cell>
        </row>
        <row r="1675">
          <cell r="A1675" t="str">
            <v>EUR</v>
          </cell>
          <cell r="B1675" t="str">
            <v>RES_SH_INS_DST_STD_NEW</v>
          </cell>
          <cell r="C1675" t="str">
            <v>RES_CH4</v>
          </cell>
          <cell r="D1675" t="str">
            <v>RES</v>
          </cell>
        </row>
        <row r="1676">
          <cell r="A1676" t="str">
            <v>EUR</v>
          </cell>
          <cell r="B1676" t="str">
            <v>RES_SH_INS_DST_STD_NEW</v>
          </cell>
          <cell r="C1676" t="str">
            <v>RES_CO2</v>
          </cell>
          <cell r="D1676" t="str">
            <v>RES</v>
          </cell>
        </row>
        <row r="1677">
          <cell r="A1677" t="str">
            <v>EUR</v>
          </cell>
          <cell r="B1677" t="str">
            <v>RES_SH_INS_DST_STD_NEW</v>
          </cell>
          <cell r="C1677" t="str">
            <v>RES_N2O</v>
          </cell>
          <cell r="D1677" t="str">
            <v>RES</v>
          </cell>
        </row>
        <row r="1678">
          <cell r="A1678" t="str">
            <v>EUR</v>
          </cell>
          <cell r="B1678" t="str">
            <v>RES_SH_INS_DST_STD_NEW</v>
          </cell>
          <cell r="C1678" t="str">
            <v>TOT_CO2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TOT_CO2_EQ_GWP_100</v>
          </cell>
          <cell r="D1679" t="str">
            <v>RES</v>
          </cell>
        </row>
        <row r="1680">
          <cell r="A1680" t="str">
            <v>EUR</v>
          </cell>
          <cell r="B1680" t="str">
            <v>RES_SH_INS_LPG_CND_NEW</v>
          </cell>
          <cell r="C1680" t="str">
            <v>RES_CH4</v>
          </cell>
          <cell r="D1680" t="str">
            <v>RES</v>
          </cell>
        </row>
        <row r="1681">
          <cell r="A1681" t="str">
            <v>EUR</v>
          </cell>
          <cell r="B1681" t="str">
            <v>RES_SH_INS_LPG_CND_NEW</v>
          </cell>
          <cell r="C1681" t="str">
            <v>RES_CO2</v>
          </cell>
          <cell r="D1681" t="str">
            <v>RES</v>
          </cell>
        </row>
        <row r="1682">
          <cell r="A1682" t="str">
            <v>EUR</v>
          </cell>
          <cell r="B1682" t="str">
            <v>RES_SH_INS_LPG_CND_NEW</v>
          </cell>
          <cell r="C1682" t="str">
            <v>RES_N2O</v>
          </cell>
          <cell r="D1682" t="str">
            <v>RES</v>
          </cell>
        </row>
        <row r="1683">
          <cell r="A1683" t="str">
            <v>EUR</v>
          </cell>
          <cell r="B1683" t="str">
            <v>RES_SH_INS_LPG_CND_NEW</v>
          </cell>
          <cell r="C1683" t="str">
            <v>TOT_CO2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TOT_CO2_EQ_GWP_100</v>
          </cell>
          <cell r="D1684" t="str">
            <v>RES</v>
          </cell>
        </row>
        <row r="1685">
          <cell r="A1685" t="str">
            <v>EUR</v>
          </cell>
          <cell r="B1685" t="str">
            <v>RES_SH_INS_LPG_SOL_NEW</v>
          </cell>
          <cell r="C1685" t="str">
            <v>RES_CH4</v>
          </cell>
          <cell r="D1685" t="str">
            <v>RES</v>
          </cell>
        </row>
        <row r="1686">
          <cell r="A1686" t="str">
            <v>EUR</v>
          </cell>
          <cell r="B1686" t="str">
            <v>RES_SH_INS_LPG_SOL_NEW</v>
          </cell>
          <cell r="C1686" t="str">
            <v>RES_CO2</v>
          </cell>
          <cell r="D1686" t="str">
            <v>RES</v>
          </cell>
        </row>
        <row r="1687">
          <cell r="A1687" t="str">
            <v>EUR</v>
          </cell>
          <cell r="B1687" t="str">
            <v>RES_SH_INS_LPG_SOL_NEW</v>
          </cell>
          <cell r="C1687" t="str">
            <v>RES_N2O</v>
          </cell>
          <cell r="D1687" t="str">
            <v>RES</v>
          </cell>
        </row>
        <row r="1688">
          <cell r="A1688" t="str">
            <v>EUR</v>
          </cell>
          <cell r="B1688" t="str">
            <v>RES_SH_INS_LPG_SOL_NEW</v>
          </cell>
          <cell r="C1688" t="str">
            <v>TOT_CO2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TOT_CO2_EQ_GWP_100</v>
          </cell>
          <cell r="D1689" t="str">
            <v>RES</v>
          </cell>
        </row>
        <row r="1690">
          <cell r="A1690" t="str">
            <v>EUR</v>
          </cell>
          <cell r="B1690" t="str">
            <v>RES_SH_INS_LPG_STD_NEW</v>
          </cell>
          <cell r="C1690" t="str">
            <v>RES_CH4</v>
          </cell>
          <cell r="D1690" t="str">
            <v>RES</v>
          </cell>
        </row>
        <row r="1691">
          <cell r="A1691" t="str">
            <v>EUR</v>
          </cell>
          <cell r="B1691" t="str">
            <v>RES_SH_INS_LPG_STD_NEW</v>
          </cell>
          <cell r="C1691" t="str">
            <v>RES_CO2</v>
          </cell>
          <cell r="D1691" t="str">
            <v>RES</v>
          </cell>
        </row>
        <row r="1692">
          <cell r="A1692" t="str">
            <v>EUR</v>
          </cell>
          <cell r="B1692" t="str">
            <v>RES_SH_INS_LPG_STD_NEW</v>
          </cell>
          <cell r="C1692" t="str">
            <v>RES_N2O</v>
          </cell>
          <cell r="D1692" t="str">
            <v>RES</v>
          </cell>
        </row>
        <row r="1693">
          <cell r="A1693" t="str">
            <v>EUR</v>
          </cell>
          <cell r="B1693" t="str">
            <v>RES_SH_INS_LPG_STD_NEW</v>
          </cell>
          <cell r="C1693" t="str">
            <v>TOT_CO2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TOT_CO2_EQ_GWP_100</v>
          </cell>
          <cell r="D1694" t="str">
            <v>RES</v>
          </cell>
        </row>
        <row r="1695">
          <cell r="A1695" t="str">
            <v>EUR</v>
          </cell>
          <cell r="B1695" t="str">
            <v>RES_SH_INS_NGA_CND_NEW</v>
          </cell>
          <cell r="C1695" t="str">
            <v>RES_CH4</v>
          </cell>
          <cell r="D1695" t="str">
            <v>RES</v>
          </cell>
        </row>
        <row r="1696">
          <cell r="A1696" t="str">
            <v>EUR</v>
          </cell>
          <cell r="B1696" t="str">
            <v>RES_SH_INS_NGA_CND_NEW</v>
          </cell>
          <cell r="C1696" t="str">
            <v>RES_CO2</v>
          </cell>
          <cell r="D1696" t="str">
            <v>RES</v>
          </cell>
        </row>
        <row r="1697">
          <cell r="A1697" t="str">
            <v>EUR</v>
          </cell>
          <cell r="B1697" t="str">
            <v>RES_SH_INS_NGA_CND_NEW</v>
          </cell>
          <cell r="C1697" t="str">
            <v>RES_N2O</v>
          </cell>
          <cell r="D1697" t="str">
            <v>RES</v>
          </cell>
        </row>
        <row r="1698">
          <cell r="A1698" t="str">
            <v>EUR</v>
          </cell>
          <cell r="B1698" t="str">
            <v>RES_SH_INS_NGA_CND_NEW</v>
          </cell>
          <cell r="C1698" t="str">
            <v>TOT_CO2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TOT_CO2_EQ_GWP_100</v>
          </cell>
          <cell r="D1699" t="str">
            <v>RES</v>
          </cell>
        </row>
        <row r="1700">
          <cell r="A1700" t="str">
            <v>EUR</v>
          </cell>
          <cell r="B1700" t="str">
            <v>RES_SH_INS_NGA_SOL_NEW</v>
          </cell>
          <cell r="C1700" t="str">
            <v>RES_CH4</v>
          </cell>
          <cell r="D1700" t="str">
            <v>RES</v>
          </cell>
        </row>
        <row r="1701">
          <cell r="A1701" t="str">
            <v>EUR</v>
          </cell>
          <cell r="B1701" t="str">
            <v>RES_SH_INS_NGA_SOL_NEW</v>
          </cell>
          <cell r="C1701" t="str">
            <v>RES_CO2</v>
          </cell>
          <cell r="D1701" t="str">
            <v>RES</v>
          </cell>
        </row>
        <row r="1702">
          <cell r="A1702" t="str">
            <v>EUR</v>
          </cell>
          <cell r="B1702" t="str">
            <v>RES_SH_INS_NGA_SOL_NEW</v>
          </cell>
          <cell r="C1702" t="str">
            <v>RES_N2O</v>
          </cell>
          <cell r="D1702" t="str">
            <v>RES</v>
          </cell>
        </row>
        <row r="1703">
          <cell r="A1703" t="str">
            <v>EUR</v>
          </cell>
          <cell r="B1703" t="str">
            <v>RES_SH_INS_NGA_SOL_NEW</v>
          </cell>
          <cell r="C1703" t="str">
            <v>TOT_CO2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TOT_CO2_EQ_GWP_100</v>
          </cell>
          <cell r="D1704" t="str">
            <v>RES</v>
          </cell>
        </row>
        <row r="1705">
          <cell r="A1705" t="str">
            <v>EUR</v>
          </cell>
          <cell r="B1705" t="str">
            <v>RES_SH_INS_NGA_STD_NEW</v>
          </cell>
          <cell r="C1705" t="str">
            <v>RES_CH4</v>
          </cell>
          <cell r="D1705" t="str">
            <v>RES</v>
          </cell>
        </row>
        <row r="1706">
          <cell r="A1706" t="str">
            <v>EUR</v>
          </cell>
          <cell r="B1706" t="str">
            <v>RES_SH_INS_NGA_STD_NEW</v>
          </cell>
          <cell r="C1706" t="str">
            <v>RES_CO2</v>
          </cell>
          <cell r="D1706" t="str">
            <v>RES</v>
          </cell>
        </row>
        <row r="1707">
          <cell r="A1707" t="str">
            <v>EUR</v>
          </cell>
          <cell r="B1707" t="str">
            <v>RES_SH_INS_NGA_STD_NEW</v>
          </cell>
          <cell r="C1707" t="str">
            <v>RES_N2O</v>
          </cell>
          <cell r="D1707" t="str">
            <v>RES</v>
          </cell>
        </row>
        <row r="1708">
          <cell r="A1708" t="str">
            <v>EUR</v>
          </cell>
          <cell r="B1708" t="str">
            <v>RES_SH_INS_NGA_STD_NEW</v>
          </cell>
          <cell r="C1708" t="str">
            <v>TOT_CO2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TOT_CO2_EQ_GWP_100</v>
          </cell>
          <cell r="D1709" t="str">
            <v>RES</v>
          </cell>
        </row>
        <row r="1710">
          <cell r="A1710" t="str">
            <v>EUR</v>
          </cell>
          <cell r="B1710" t="str">
            <v>RES_SH_KER_EXS</v>
          </cell>
          <cell r="C1710" t="str">
            <v>RES_CH4</v>
          </cell>
          <cell r="D1710" t="str">
            <v>RES</v>
          </cell>
          <cell r="E1710">
            <v>85.227119999999999</v>
          </cell>
          <cell r="F1710">
            <v>63.92034000000001</v>
          </cell>
          <cell r="G1710">
            <v>178.74020999999999</v>
          </cell>
          <cell r="H1710">
            <v>89.370104999999981</v>
          </cell>
        </row>
        <row r="1711">
          <cell r="A1711" t="str">
            <v>EUR</v>
          </cell>
          <cell r="B1711" t="str">
            <v>RES_SH_KER_EXS</v>
          </cell>
          <cell r="C1711" t="str">
            <v>RES_CO2</v>
          </cell>
          <cell r="D1711" t="str">
            <v>RES</v>
          </cell>
          <cell r="E1711">
            <v>2051.7008688000001</v>
          </cell>
          <cell r="F1711">
            <v>1538.7756515999999</v>
          </cell>
          <cell r="G1711">
            <v>4302.8726554000004</v>
          </cell>
          <cell r="H1711">
            <v>2151.4363276999989</v>
          </cell>
        </row>
        <row r="1712">
          <cell r="A1712" t="str">
            <v>EUR</v>
          </cell>
          <cell r="B1712" t="str">
            <v>RES_SH_KER_EXS</v>
          </cell>
          <cell r="C1712" t="str">
            <v>RES_N2O</v>
          </cell>
          <cell r="D1712" t="str">
            <v>RES</v>
          </cell>
          <cell r="E1712">
            <v>17.045424000000001</v>
          </cell>
          <cell r="F1712">
            <v>12.784068</v>
          </cell>
          <cell r="G1712">
            <v>35.748041999999998</v>
          </cell>
          <cell r="H1712">
            <v>17.874020999999999</v>
          </cell>
        </row>
        <row r="1713">
          <cell r="A1713" t="str">
            <v>EUR</v>
          </cell>
          <cell r="B1713" t="str">
            <v>RES_SH_KER_EXS</v>
          </cell>
          <cell r="C1713" t="str">
            <v>TOT_CO2</v>
          </cell>
          <cell r="D1713" t="str">
            <v>RES</v>
          </cell>
          <cell r="E1713">
            <v>2051.7008688000001</v>
          </cell>
          <cell r="F1713">
            <v>1538.7756515999999</v>
          </cell>
          <cell r="G1713">
            <v>4302.8726554000004</v>
          </cell>
          <cell r="H1713">
            <v>2151.4363276999989</v>
          </cell>
        </row>
        <row r="1714">
          <cell r="A1714" t="str">
            <v>EUR</v>
          </cell>
          <cell r="B1714" t="str">
            <v>RES_SH_KER_EXS</v>
          </cell>
          <cell r="C1714" t="str">
            <v>TOT_CO2_EQ_GWP_100</v>
          </cell>
          <cell r="D1714" t="str">
            <v>RES</v>
          </cell>
          <cell r="E1714">
            <v>2058.9110831520002</v>
          </cell>
          <cell r="F1714">
            <v>1544.1833123639999</v>
          </cell>
          <cell r="G1714">
            <v>4317.9940771659994</v>
          </cell>
          <cell r="H1714">
            <v>2158.9970385829988</v>
          </cell>
        </row>
        <row r="1715">
          <cell r="A1715" t="str">
            <v>EUR</v>
          </cell>
          <cell r="B1715" t="str">
            <v>RES_SH_LPG_CND_NEW</v>
          </cell>
          <cell r="C1715" t="str">
            <v>RES_CH4</v>
          </cell>
          <cell r="D1715" t="str">
            <v>RES</v>
          </cell>
          <cell r="E1715">
            <v>123.34231976397901</v>
          </cell>
          <cell r="F1715">
            <v>808.55594947543227</v>
          </cell>
          <cell r="G1715">
            <v>958.31628705581579</v>
          </cell>
          <cell r="H1715">
            <v>1108.0576994036981</v>
          </cell>
          <cell r="I1715">
            <v>590.33015943768373</v>
          </cell>
        </row>
        <row r="1716">
          <cell r="A1716" t="str">
            <v>EUR</v>
          </cell>
          <cell r="B1716" t="str">
            <v>RES_SH_LPG_CND_NEW</v>
          </cell>
          <cell r="C1716" t="str">
            <v>RES_CO2</v>
          </cell>
          <cell r="D1716" t="str">
            <v>RES</v>
          </cell>
          <cell r="E1716">
            <v>2537.1515175450472</v>
          </cell>
          <cell r="F1716">
            <v>16631.995880709641</v>
          </cell>
          <cell r="G1716">
            <v>19712.566024738131</v>
          </cell>
          <cell r="H1716">
            <v>22792.746876734062</v>
          </cell>
          <cell r="I1716">
            <v>12143.091379633161</v>
          </cell>
        </row>
        <row r="1717">
          <cell r="A1717" t="str">
            <v>EUR</v>
          </cell>
          <cell r="B1717" t="str">
            <v>RES_SH_LPG_CND_NEW</v>
          </cell>
          <cell r="C1717" t="str">
            <v>RES_N2O</v>
          </cell>
          <cell r="D1717" t="str">
            <v>RES</v>
          </cell>
          <cell r="E1717">
            <v>24.66846395279579</v>
          </cell>
          <cell r="F1717">
            <v>161.71118989508639</v>
          </cell>
          <cell r="G1717">
            <v>191.6632574111631</v>
          </cell>
          <cell r="H1717">
            <v>221.61153988073951</v>
          </cell>
          <cell r="I1717">
            <v>118.0660318875367</v>
          </cell>
        </row>
        <row r="1718">
          <cell r="A1718" t="str">
            <v>EUR</v>
          </cell>
          <cell r="B1718" t="str">
            <v>RES_SH_LPG_CND_NEW</v>
          </cell>
          <cell r="C1718" t="str">
            <v>TOT_CO2</v>
          </cell>
          <cell r="D1718" t="str">
            <v>RES</v>
          </cell>
          <cell r="E1718">
            <v>2537.1515175450472</v>
          </cell>
          <cell r="F1718">
            <v>16631.995880709641</v>
          </cell>
          <cell r="G1718">
            <v>19712.566024738131</v>
          </cell>
          <cell r="H1718">
            <v>22792.746876734062</v>
          </cell>
          <cell r="I1718">
            <v>12143.091379633161</v>
          </cell>
        </row>
        <row r="1719">
          <cell r="A1719" t="str">
            <v>EUR</v>
          </cell>
          <cell r="B1719" t="str">
            <v>RES_SH_LPG_CND_NEW</v>
          </cell>
          <cell r="C1719" t="str">
            <v>TOT_CO2_EQ_GWP_100</v>
          </cell>
          <cell r="D1719" t="str">
            <v>RES</v>
          </cell>
          <cell r="E1719">
            <v>2547.5862777970792</v>
          </cell>
          <cell r="F1719">
            <v>16700.399714035269</v>
          </cell>
          <cell r="G1719">
            <v>19793.639582623051</v>
          </cell>
          <cell r="H1719">
            <v>22886.488558103611</v>
          </cell>
          <cell r="I1719">
            <v>12193.03331112158</v>
          </cell>
        </row>
        <row r="1720">
          <cell r="A1720" t="str">
            <v>EUR</v>
          </cell>
          <cell r="B1720" t="str">
            <v>RES_SH_LPG_EXS</v>
          </cell>
          <cell r="C1720" t="str">
            <v>RES_CH4</v>
          </cell>
          <cell r="D1720" t="str">
            <v>RES</v>
          </cell>
          <cell r="E1720">
            <v>281.76629528571419</v>
          </cell>
          <cell r="F1720">
            <v>211.32472146428569</v>
          </cell>
          <cell r="G1720">
            <v>140.88314764285721</v>
          </cell>
          <cell r="H1720">
            <v>70.441573821428591</v>
          </cell>
        </row>
        <row r="1721">
          <cell r="A1721" t="str">
            <v>EUR</v>
          </cell>
          <cell r="B1721" t="str">
            <v>RES_SH_LPG_EXS</v>
          </cell>
          <cell r="C1721" t="str">
            <v>RES_CO2</v>
          </cell>
          <cell r="D1721" t="str">
            <v>RES</v>
          </cell>
          <cell r="E1721">
            <v>5795.932694027143</v>
          </cell>
          <cell r="F1721">
            <v>4346.9495205203584</v>
          </cell>
          <cell r="G1721">
            <v>2897.966347013572</v>
          </cell>
          <cell r="H1721">
            <v>1448.983173506786</v>
          </cell>
        </row>
        <row r="1722">
          <cell r="A1722" t="str">
            <v>EUR</v>
          </cell>
          <cell r="B1722" t="str">
            <v>RES_SH_LPG_EXS</v>
          </cell>
          <cell r="C1722" t="str">
            <v>RES_N2O</v>
          </cell>
          <cell r="D1722" t="str">
            <v>RES</v>
          </cell>
          <cell r="E1722">
            <v>56.353259057142857</v>
          </cell>
          <cell r="F1722">
            <v>42.264944292857137</v>
          </cell>
          <cell r="G1722">
            <v>28.176629528571429</v>
          </cell>
          <cell r="H1722">
            <v>14.08831476428572</v>
          </cell>
        </row>
        <row r="1723">
          <cell r="A1723" t="str">
            <v>EUR</v>
          </cell>
          <cell r="B1723" t="str">
            <v>RES_SH_LPG_EXS</v>
          </cell>
          <cell r="C1723" t="str">
            <v>TOT_CO2</v>
          </cell>
          <cell r="D1723" t="str">
            <v>RES</v>
          </cell>
          <cell r="E1723">
            <v>5795.932694027143</v>
          </cell>
          <cell r="F1723">
            <v>4346.9495205203584</v>
          </cell>
          <cell r="G1723">
            <v>2897.966347013572</v>
          </cell>
          <cell r="H1723">
            <v>1448.983173506786</v>
          </cell>
        </row>
        <row r="1724">
          <cell r="A1724" t="str">
            <v>EUR</v>
          </cell>
          <cell r="B1724" t="str">
            <v>RES_SH_LPG_EXS</v>
          </cell>
          <cell r="C1724" t="str">
            <v>TOT_CO2_EQ_GWP_100</v>
          </cell>
          <cell r="D1724" t="str">
            <v>RES</v>
          </cell>
          <cell r="E1724">
            <v>5819.7701226083154</v>
          </cell>
          <cell r="F1724">
            <v>4364.8275919562366</v>
          </cell>
          <cell r="G1724">
            <v>2909.8850613041582</v>
          </cell>
          <cell r="H1724">
            <v>1454.9425306520791</v>
          </cell>
        </row>
        <row r="1725">
          <cell r="A1725" t="str">
            <v>EUR</v>
          </cell>
          <cell r="B1725" t="str">
            <v>RES_SH_LPG_SOL_NEW</v>
          </cell>
          <cell r="C1725" t="str">
            <v>RES_CH4</v>
          </cell>
          <cell r="D1725" t="str">
            <v>RES</v>
          </cell>
        </row>
        <row r="1726">
          <cell r="A1726" t="str">
            <v>EUR</v>
          </cell>
          <cell r="B1726" t="str">
            <v>RES_SH_LPG_SOL_NEW</v>
          </cell>
          <cell r="C1726" t="str">
            <v>RES_CO2</v>
          </cell>
          <cell r="D1726" t="str">
            <v>RES</v>
          </cell>
        </row>
        <row r="1727">
          <cell r="A1727" t="str">
            <v>EUR</v>
          </cell>
          <cell r="B1727" t="str">
            <v>RES_SH_LPG_SOL_NEW</v>
          </cell>
          <cell r="C1727" t="str">
            <v>RES_N2O</v>
          </cell>
          <cell r="D1727" t="str">
            <v>RES</v>
          </cell>
        </row>
        <row r="1728">
          <cell r="A1728" t="str">
            <v>EUR</v>
          </cell>
          <cell r="B1728" t="str">
            <v>RES_SH_LPG_SOL_NEW</v>
          </cell>
          <cell r="C1728" t="str">
            <v>TOT_CO2</v>
          </cell>
          <cell r="D1728" t="str">
            <v>RES</v>
          </cell>
        </row>
        <row r="1729">
          <cell r="A1729" t="str">
            <v>EUR</v>
          </cell>
          <cell r="B1729" t="str">
            <v>RES_SH_LPG_SOL_NEW</v>
          </cell>
          <cell r="C1729" t="str">
            <v>TOT_CO2_EQ_GWP_100</v>
          </cell>
          <cell r="D1729" t="str">
            <v>RES</v>
          </cell>
        </row>
        <row r="1730">
          <cell r="A1730" t="str">
            <v>EUR</v>
          </cell>
          <cell r="B1730" t="str">
            <v>RES_SH_LPG_STD_NEW</v>
          </cell>
          <cell r="C1730" t="str">
            <v>RES_CH4</v>
          </cell>
          <cell r="D1730" t="str">
            <v>RES</v>
          </cell>
        </row>
        <row r="1731">
          <cell r="A1731" t="str">
            <v>EUR</v>
          </cell>
          <cell r="B1731" t="str">
            <v>RES_SH_LPG_STD_NEW</v>
          </cell>
          <cell r="C1731" t="str">
            <v>RES_CO2</v>
          </cell>
          <cell r="D1731" t="str">
            <v>RES</v>
          </cell>
        </row>
        <row r="1732">
          <cell r="A1732" t="str">
            <v>EUR</v>
          </cell>
          <cell r="B1732" t="str">
            <v>RES_SH_LPG_STD_NEW</v>
          </cell>
          <cell r="C1732" t="str">
            <v>RES_N2O</v>
          </cell>
          <cell r="D1732" t="str">
            <v>RES</v>
          </cell>
        </row>
        <row r="1733">
          <cell r="A1733" t="str">
            <v>EUR</v>
          </cell>
          <cell r="B1733" t="str">
            <v>RES_SH_LPG_STD_NEW</v>
          </cell>
          <cell r="C1733" t="str">
            <v>TOT_CO2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TOT_CO2_EQ_GWP_100</v>
          </cell>
          <cell r="D1734" t="str">
            <v>RES</v>
          </cell>
        </row>
        <row r="1735">
          <cell r="A1735" t="str">
            <v>EUR</v>
          </cell>
          <cell r="B1735" t="str">
            <v>RES_SH_NGA_BUR_EXS</v>
          </cell>
          <cell r="C1735" t="str">
            <v>RES_CH4</v>
          </cell>
          <cell r="D1735" t="str">
            <v>RES</v>
          </cell>
          <cell r="E1735">
            <v>3113.7627647946501</v>
          </cell>
          <cell r="F1735">
            <v>1428.428712980769</v>
          </cell>
          <cell r="G1735">
            <v>952.2858086538464</v>
          </cell>
          <cell r="H1735">
            <v>476.14290432692292</v>
          </cell>
        </row>
        <row r="1736">
          <cell r="A1736" t="str">
            <v>EUR</v>
          </cell>
          <cell r="B1736" t="str">
            <v>RES_SH_NGA_BUR_EXS</v>
          </cell>
          <cell r="C1736" t="str">
            <v>RES_CO2</v>
          </cell>
          <cell r="D1736" t="str">
            <v>RES</v>
          </cell>
          <cell r="E1736">
            <v>165216.2523000041</v>
          </cell>
          <cell r="F1736">
            <v>75792.427510759604</v>
          </cell>
          <cell r="G1736">
            <v>50528.285007173072</v>
          </cell>
          <cell r="H1736">
            <v>25264.142503586521</v>
          </cell>
        </row>
        <row r="1737">
          <cell r="A1737" t="str">
            <v>EUR</v>
          </cell>
          <cell r="B1737" t="str">
            <v>RES_SH_NGA_BUR_EXS</v>
          </cell>
          <cell r="C1737" t="str">
            <v>RES_N2O</v>
          </cell>
          <cell r="D1737" t="str">
            <v>RES</v>
          </cell>
          <cell r="E1737">
            <v>311.37627647946499</v>
          </cell>
          <cell r="F1737">
            <v>142.84287129807689</v>
          </cell>
          <cell r="G1737">
            <v>95.228580865384643</v>
          </cell>
          <cell r="H1737">
            <v>47.614290432692279</v>
          </cell>
        </row>
        <row r="1738">
          <cell r="A1738" t="str">
            <v>EUR</v>
          </cell>
          <cell r="B1738" t="str">
            <v>RES_SH_NGA_BUR_EXS</v>
          </cell>
          <cell r="C1738" t="str">
            <v>TOT_CO2</v>
          </cell>
          <cell r="D1738" t="str">
            <v>RES</v>
          </cell>
          <cell r="E1738">
            <v>165216.2523000041</v>
          </cell>
          <cell r="F1738">
            <v>75792.427510759604</v>
          </cell>
          <cell r="G1738">
            <v>50528.285007173072</v>
          </cell>
          <cell r="H1738">
            <v>25264.142503586521</v>
          </cell>
        </row>
        <row r="1739">
          <cell r="A1739" t="str">
            <v>EUR</v>
          </cell>
          <cell r="B1739" t="str">
            <v>RES_SH_NGA_BUR_EXS</v>
          </cell>
          <cell r="C1739" t="str">
            <v>TOT_CO2_EQ_GWP_100</v>
          </cell>
          <cell r="D1739" t="str">
            <v>RES</v>
          </cell>
          <cell r="E1739">
            <v>165386.88649951489</v>
          </cell>
          <cell r="F1739">
            <v>75870.705404230976</v>
          </cell>
          <cell r="G1739">
            <v>50580.470269487312</v>
          </cell>
          <cell r="H1739">
            <v>25290.235134743642</v>
          </cell>
        </row>
        <row r="1740">
          <cell r="A1740" t="str">
            <v>EUR</v>
          </cell>
          <cell r="B1740" t="str">
            <v>RES_SH_NGA_CND_NEW</v>
          </cell>
          <cell r="C1740" t="str">
            <v>RES_CH4</v>
          </cell>
          <cell r="D1740" t="str">
            <v>RES</v>
          </cell>
          <cell r="E1740">
            <v>160.30986737271689</v>
          </cell>
          <cell r="F1740">
            <v>2579.8731013955821</v>
          </cell>
          <cell r="G1740">
            <v>2939.3342859362019</v>
          </cell>
          <cell r="H1740">
            <v>3711.2250856761912</v>
          </cell>
          <cell r="I1740">
            <v>4285.8051501091331</v>
          </cell>
          <cell r="J1740">
            <v>3570.434811146235</v>
          </cell>
          <cell r="K1740">
            <v>1774.1555127495781</v>
          </cell>
        </row>
        <row r="1741">
          <cell r="A1741" t="str">
            <v>EUR</v>
          </cell>
          <cell r="B1741" t="str">
            <v>RES_SH_NGA_CND_NEW</v>
          </cell>
          <cell r="C1741" t="str">
            <v>RES_CO2</v>
          </cell>
          <cell r="D1741" t="str">
            <v>RES</v>
          </cell>
          <cell r="E1741">
            <v>8506.0415627963612</v>
          </cell>
          <cell r="F1741">
            <v>136888.06676004961</v>
          </cell>
          <cell r="G1741">
            <v>155961.07721177489</v>
          </cell>
          <cell r="H1741">
            <v>196917.6030459787</v>
          </cell>
          <cell r="I1741">
            <v>227404.8212647906</v>
          </cell>
          <cell r="J1741">
            <v>189447.27107941921</v>
          </cell>
          <cell r="K1741">
            <v>94136.6915064926</v>
          </cell>
        </row>
        <row r="1742">
          <cell r="A1742" t="str">
            <v>EUR</v>
          </cell>
          <cell r="B1742" t="str">
            <v>RES_SH_NGA_CND_NEW</v>
          </cell>
          <cell r="C1742" t="str">
            <v>RES_N2O</v>
          </cell>
          <cell r="D1742" t="str">
            <v>RES</v>
          </cell>
          <cell r="E1742">
            <v>16.0309867372717</v>
          </cell>
          <cell r="F1742">
            <v>257.98731013955819</v>
          </cell>
          <cell r="G1742">
            <v>293.93342859362031</v>
          </cell>
          <cell r="H1742">
            <v>371.12250856761909</v>
          </cell>
          <cell r="I1742">
            <v>428.58051501091342</v>
          </cell>
          <cell r="J1742">
            <v>357.04348111462349</v>
          </cell>
          <cell r="K1742">
            <v>177.41555127495781</v>
          </cell>
        </row>
        <row r="1743">
          <cell r="A1743" t="str">
            <v>EUR</v>
          </cell>
          <cell r="B1743" t="str">
            <v>RES_SH_NGA_CND_NEW</v>
          </cell>
          <cell r="C1743" t="str">
            <v>TOT_CO2</v>
          </cell>
          <cell r="D1743" t="str">
            <v>RES</v>
          </cell>
          <cell r="E1743">
            <v>8506.0415627963612</v>
          </cell>
          <cell r="F1743">
            <v>136888.06676004961</v>
          </cell>
          <cell r="G1743">
            <v>155961.07721177489</v>
          </cell>
          <cell r="H1743">
            <v>196917.6030459787</v>
          </cell>
          <cell r="I1743">
            <v>227404.8212647906</v>
          </cell>
          <cell r="J1743">
            <v>189447.27107941921</v>
          </cell>
          <cell r="K1743">
            <v>94136.6915064926</v>
          </cell>
        </row>
        <row r="1744">
          <cell r="A1744" t="str">
            <v>EUR</v>
          </cell>
          <cell r="B1744" t="str">
            <v>RES_SH_NGA_CND_NEW</v>
          </cell>
          <cell r="C1744" t="str">
            <v>TOT_CO2_EQ_GWP_100</v>
          </cell>
          <cell r="D1744" t="str">
            <v>RES</v>
          </cell>
          <cell r="E1744">
            <v>8514.8265435283865</v>
          </cell>
          <cell r="F1744">
            <v>137029.44380600599</v>
          </cell>
          <cell r="G1744">
            <v>156122.15273064419</v>
          </cell>
          <cell r="H1744">
            <v>197120.9781806737</v>
          </cell>
          <cell r="I1744">
            <v>227639.68338701659</v>
          </cell>
          <cell r="J1744">
            <v>189642.93090707</v>
          </cell>
          <cell r="K1744">
            <v>94233.915228591286</v>
          </cell>
        </row>
        <row r="1745">
          <cell r="A1745" t="str">
            <v>EUR</v>
          </cell>
          <cell r="B1745" t="str">
            <v>RES_SH_NGA_HP_EXS</v>
          </cell>
          <cell r="C1745" t="str">
            <v>RES_CH4</v>
          </cell>
          <cell r="D1745" t="str">
            <v>RES</v>
          </cell>
          <cell r="E1745">
            <v>71.875398699999977</v>
          </cell>
          <cell r="F1745">
            <v>52.583261645833318</v>
          </cell>
          <cell r="G1745">
            <v>35.055507763888883</v>
          </cell>
          <cell r="H1745">
            <v>17.527753881944431</v>
          </cell>
        </row>
        <row r="1746">
          <cell r="A1746" t="str">
            <v>EUR</v>
          </cell>
          <cell r="B1746" t="str">
            <v>RES_SH_NGA_HP_EXS</v>
          </cell>
          <cell r="C1746" t="str">
            <v>RES_CO2</v>
          </cell>
          <cell r="D1746" t="str">
            <v>RES</v>
          </cell>
          <cell r="E1746">
            <v>3813.7086550219979</v>
          </cell>
          <cell r="F1746">
            <v>2790.0678629279159</v>
          </cell>
          <cell r="G1746">
            <v>1860.045241951944</v>
          </cell>
          <cell r="H1746">
            <v>930.02262097597156</v>
          </cell>
        </row>
        <row r="1747">
          <cell r="A1747" t="str">
            <v>EUR</v>
          </cell>
          <cell r="B1747" t="str">
            <v>RES_SH_NGA_HP_EXS</v>
          </cell>
          <cell r="C1747" t="str">
            <v>RES_N2O</v>
          </cell>
          <cell r="D1747" t="str">
            <v>RES</v>
          </cell>
          <cell r="E1747">
            <v>7.1875398699999984</v>
          </cell>
          <cell r="F1747">
            <v>5.2583261645833321</v>
          </cell>
          <cell r="G1747">
            <v>3.5055507763888878</v>
          </cell>
          <cell r="H1747">
            <v>1.7527753881944439</v>
          </cell>
        </row>
        <row r="1748">
          <cell r="A1748" t="str">
            <v>EUR</v>
          </cell>
          <cell r="B1748" t="str">
            <v>RES_SH_NGA_HP_EXS</v>
          </cell>
          <cell r="C1748" t="str">
            <v>TOT_CO2</v>
          </cell>
          <cell r="D1748" t="str">
            <v>RES</v>
          </cell>
          <cell r="E1748">
            <v>3813.7086550219979</v>
          </cell>
          <cell r="F1748">
            <v>2790.0678629279159</v>
          </cell>
          <cell r="G1748">
            <v>1860.045241951944</v>
          </cell>
          <cell r="H1748">
            <v>930.02262097597156</v>
          </cell>
        </row>
        <row r="1749">
          <cell r="A1749" t="str">
            <v>EUR</v>
          </cell>
          <cell r="B1749" t="str">
            <v>RES_SH_NGA_HP_EXS</v>
          </cell>
          <cell r="C1749" t="str">
            <v>TOT_CO2_EQ_GWP_100</v>
          </cell>
          <cell r="D1749" t="str">
            <v>RES</v>
          </cell>
          <cell r="E1749">
            <v>3817.6474268707589</v>
          </cell>
          <cell r="F1749">
            <v>2792.9494256661078</v>
          </cell>
          <cell r="G1749">
            <v>1861.9662837774049</v>
          </cell>
          <cell r="H1749">
            <v>930.98314188870199</v>
          </cell>
        </row>
        <row r="1750">
          <cell r="A1750" t="str">
            <v>EUR</v>
          </cell>
          <cell r="B1750" t="str">
            <v>RES_SH_NGA_SOL_NEW</v>
          </cell>
          <cell r="C1750" t="str">
            <v>RES_CH4</v>
          </cell>
          <cell r="D1750" t="str">
            <v>RES</v>
          </cell>
        </row>
        <row r="1751">
          <cell r="A1751" t="str">
            <v>EUR</v>
          </cell>
          <cell r="B1751" t="str">
            <v>RES_SH_NGA_SOL_NEW</v>
          </cell>
          <cell r="C1751" t="str">
            <v>RES_CO2</v>
          </cell>
          <cell r="D1751" t="str">
            <v>RES</v>
          </cell>
        </row>
        <row r="1752">
          <cell r="A1752" t="str">
            <v>EUR</v>
          </cell>
          <cell r="B1752" t="str">
            <v>RES_SH_NGA_SOL_NEW</v>
          </cell>
          <cell r="C1752" t="str">
            <v>RES_N2O</v>
          </cell>
          <cell r="D1752" t="str">
            <v>RES</v>
          </cell>
        </row>
        <row r="1753">
          <cell r="A1753" t="str">
            <v>EUR</v>
          </cell>
          <cell r="B1753" t="str">
            <v>RES_SH_NGA_SOL_NEW</v>
          </cell>
          <cell r="C1753" t="str">
            <v>TOT_CO2</v>
          </cell>
          <cell r="D1753" t="str">
            <v>RES</v>
          </cell>
        </row>
        <row r="1754">
          <cell r="A1754" t="str">
            <v>EUR</v>
          </cell>
          <cell r="B1754" t="str">
            <v>RES_SH_NGA_SOL_NEW</v>
          </cell>
          <cell r="C1754" t="str">
            <v>TOT_CO2_EQ_GWP_100</v>
          </cell>
          <cell r="D1754" t="str">
            <v>RES</v>
          </cell>
        </row>
        <row r="1755">
          <cell r="A1755" t="str">
            <v>EUR</v>
          </cell>
          <cell r="B1755" t="str">
            <v>RES_SH_NGA_STD_NEW</v>
          </cell>
          <cell r="C1755" t="str">
            <v>RES_CH4</v>
          </cell>
          <cell r="D1755" t="str">
            <v>RES</v>
          </cell>
        </row>
        <row r="1756">
          <cell r="A1756" t="str">
            <v>EUR</v>
          </cell>
          <cell r="B1756" t="str">
            <v>RES_SH_NGA_STD_NEW</v>
          </cell>
          <cell r="C1756" t="str">
            <v>RES_CO2</v>
          </cell>
          <cell r="D1756" t="str">
            <v>RES</v>
          </cell>
        </row>
        <row r="1757">
          <cell r="A1757" t="str">
            <v>EUR</v>
          </cell>
          <cell r="B1757" t="str">
            <v>RES_SH_NGA_STD_NEW</v>
          </cell>
          <cell r="C1757" t="str">
            <v>RES_N2O</v>
          </cell>
          <cell r="D1757" t="str">
            <v>RES</v>
          </cell>
        </row>
        <row r="1758">
          <cell r="A1758" t="str">
            <v>EUR</v>
          </cell>
          <cell r="B1758" t="str">
            <v>RES_SH_NGA_STD_NEW</v>
          </cell>
          <cell r="C1758" t="str">
            <v>TOT_CO2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TOT_CO2_EQ_GWP_100</v>
          </cell>
          <cell r="D1759" t="str">
            <v>RES</v>
          </cell>
        </row>
        <row r="1760">
          <cell r="A1760" t="str">
            <v>EUR</v>
          </cell>
          <cell r="B1760" t="str">
            <v>RES_WH_BIO_PLT_NEW</v>
          </cell>
          <cell r="C1760" t="str">
            <v>RES_CH4</v>
          </cell>
          <cell r="D1760" t="str">
            <v>RES</v>
          </cell>
          <cell r="H1760">
            <v>3489.6792670273221</v>
          </cell>
          <cell r="I1760">
            <v>4661.2926520147539</v>
          </cell>
          <cell r="J1760">
            <v>4661.2926520147539</v>
          </cell>
        </row>
        <row r="1761">
          <cell r="A1761" t="str">
            <v>EUR</v>
          </cell>
          <cell r="B1761" t="str">
            <v>RES_WH_BIO_PLT_NEW</v>
          </cell>
          <cell r="C1761" t="str">
            <v>RES_N2O</v>
          </cell>
          <cell r="D1761" t="str">
            <v>RES</v>
          </cell>
          <cell r="H1761">
            <v>1744.8396335136611</v>
          </cell>
          <cell r="I1761">
            <v>2330.646326007377</v>
          </cell>
          <cell r="J1761">
            <v>2330.646326007377</v>
          </cell>
        </row>
        <row r="1762">
          <cell r="A1762" t="str">
            <v>EUR</v>
          </cell>
          <cell r="B1762" t="str">
            <v>RES_WH_BIO_PLT_NEW</v>
          </cell>
          <cell r="C1762" t="str">
            <v>TOT_CH4</v>
          </cell>
          <cell r="D1762" t="str">
            <v>RES</v>
          </cell>
          <cell r="H1762">
            <v>3.4896792670273209</v>
          </cell>
          <cell r="I1762">
            <v>4.6612926520147546</v>
          </cell>
          <cell r="J1762">
            <v>4.6612926520147537</v>
          </cell>
        </row>
        <row r="1763">
          <cell r="A1763" t="str">
            <v>EUR</v>
          </cell>
          <cell r="B1763" t="str">
            <v>RES_WH_BIO_PLT_NEW</v>
          </cell>
          <cell r="C1763" t="str">
            <v>TOT_CO2_EQ_GWP_100</v>
          </cell>
          <cell r="D1763" t="str">
            <v>RES</v>
          </cell>
          <cell r="H1763">
            <v>607.20419246275401</v>
          </cell>
          <cell r="I1763">
            <v>811.06492145056723</v>
          </cell>
          <cell r="J1763">
            <v>811.06492145056723</v>
          </cell>
        </row>
        <row r="1764">
          <cell r="A1764" t="str">
            <v>EUR</v>
          </cell>
          <cell r="B1764" t="str">
            <v>RES_WH_BIO_WDS_NEW</v>
          </cell>
          <cell r="C1764" t="str">
            <v>RES_CH4</v>
          </cell>
          <cell r="D1764" t="str">
            <v>RES</v>
          </cell>
        </row>
        <row r="1765">
          <cell r="A1765" t="str">
            <v>EUR</v>
          </cell>
          <cell r="B1765" t="str">
            <v>RES_WH_BIO_WDS_NEW</v>
          </cell>
          <cell r="C1765" t="str">
            <v>RES_N2O</v>
          </cell>
          <cell r="D1765" t="str">
            <v>RES</v>
          </cell>
        </row>
        <row r="1766">
          <cell r="A1766" t="str">
            <v>EUR</v>
          </cell>
          <cell r="B1766" t="str">
            <v>RES_WH_BIO_WDS_NEW</v>
          </cell>
          <cell r="C1766" t="str">
            <v>TOT_CH4</v>
          </cell>
          <cell r="D1766" t="str">
            <v>RES</v>
          </cell>
        </row>
        <row r="1767">
          <cell r="A1767" t="str">
            <v>EUR</v>
          </cell>
          <cell r="B1767" t="str">
            <v>RES_WH_BIO_WDS_NEW</v>
          </cell>
          <cell r="C1767" t="str">
            <v>TOT_CO2_EQ_GWP_100</v>
          </cell>
          <cell r="D1767" t="str">
            <v>RES</v>
          </cell>
        </row>
        <row r="1768">
          <cell r="A1768" t="str">
            <v>EUR</v>
          </cell>
          <cell r="B1768" t="str">
            <v>RES_WH_BIO_WDS_NEW</v>
          </cell>
          <cell r="C1768" t="str">
            <v>TOT_N2O</v>
          </cell>
          <cell r="D1768" t="str">
            <v>RES</v>
          </cell>
        </row>
        <row r="1769">
          <cell r="A1769" t="str">
            <v>EUR</v>
          </cell>
          <cell r="B1769" t="str">
            <v>RES_WH_COA_EXS</v>
          </cell>
          <cell r="C1769" t="str">
            <v>RES_CH4</v>
          </cell>
          <cell r="D1769" t="str">
            <v>RES</v>
          </cell>
          <cell r="E1769">
            <v>184.86861708333331</v>
          </cell>
          <cell r="F1769">
            <v>1283.1969251905241</v>
          </cell>
          <cell r="G1769">
            <v>427.73230839684129</v>
          </cell>
          <cell r="H1769">
            <v>427.73230839684129</v>
          </cell>
        </row>
        <row r="1770">
          <cell r="A1770" t="str">
            <v>EUR</v>
          </cell>
          <cell r="B1770" t="str">
            <v>RES_WH_COA_EXS</v>
          </cell>
          <cell r="C1770" t="str">
            <v>RES_CO2</v>
          </cell>
          <cell r="D1770" t="str">
            <v>RES</v>
          </cell>
          <cell r="E1770">
            <v>1591.0465435708329</v>
          </cell>
          <cell r="F1770">
            <v>11043.65935525335</v>
          </cell>
          <cell r="G1770">
            <v>3681.2197850844509</v>
          </cell>
          <cell r="H1770">
            <v>3681.2197850844509</v>
          </cell>
        </row>
        <row r="1771">
          <cell r="A1771" t="str">
            <v>EUR</v>
          </cell>
          <cell r="B1771" t="str">
            <v>RES_WH_COA_EXS</v>
          </cell>
          <cell r="C1771" t="str">
            <v>RES_N2O</v>
          </cell>
          <cell r="D1771" t="str">
            <v>RES</v>
          </cell>
          <cell r="E1771">
            <v>26.889980666666659</v>
          </cell>
          <cell r="F1771">
            <v>186.64682548225809</v>
          </cell>
          <cell r="G1771">
            <v>62.215608494086013</v>
          </cell>
          <cell r="H1771">
            <v>62.215608494086013</v>
          </cell>
        </row>
        <row r="1772">
          <cell r="A1772" t="str">
            <v>EUR</v>
          </cell>
          <cell r="B1772" t="str">
            <v>RES_WH_COA_EXS</v>
          </cell>
          <cell r="C1772" t="str">
            <v>TOT_CH4</v>
          </cell>
          <cell r="D1772" t="str">
            <v>RES</v>
          </cell>
          <cell r="E1772">
            <v>0.1848686170833333</v>
          </cell>
          <cell r="F1772">
            <v>1.283196925190524</v>
          </cell>
          <cell r="G1772">
            <v>0.42773230839684129</v>
          </cell>
          <cell r="H1772">
            <v>0.42773230839684129</v>
          </cell>
        </row>
        <row r="1773">
          <cell r="A1773" t="str">
            <v>EUR</v>
          </cell>
          <cell r="B1773" t="str">
            <v>RES_WH_COA_EXS</v>
          </cell>
          <cell r="C1773" t="str">
            <v>TOT_CO2</v>
          </cell>
          <cell r="D1773" t="str">
            <v>RES</v>
          </cell>
          <cell r="E1773">
            <v>1591.0465435708329</v>
          </cell>
          <cell r="F1773">
            <v>11043.65935525335</v>
          </cell>
          <cell r="G1773">
            <v>3681.2197850844509</v>
          </cell>
          <cell r="H1773">
            <v>3681.2197850844509</v>
          </cell>
        </row>
        <row r="1774">
          <cell r="A1774" t="str">
            <v>EUR</v>
          </cell>
          <cell r="B1774" t="str">
            <v>RES_WH_COA_EXS</v>
          </cell>
          <cell r="C1774" t="str">
            <v>TOT_CO2_EQ_GWP_100</v>
          </cell>
          <cell r="D1774" t="str">
            <v>RES</v>
          </cell>
          <cell r="E1774">
            <v>1603.6814732365831</v>
          </cell>
          <cell r="F1774">
            <v>11131.36003237683</v>
          </cell>
          <cell r="G1774">
            <v>3710.453344125609</v>
          </cell>
          <cell r="H1774">
            <v>3710.453344125609</v>
          </cell>
        </row>
        <row r="1775">
          <cell r="A1775" t="str">
            <v>EUR</v>
          </cell>
          <cell r="B1775" t="str">
            <v>RES_WH_COA_NEW</v>
          </cell>
          <cell r="C1775" t="str">
            <v>RES_CH4</v>
          </cell>
          <cell r="D1775" t="str">
            <v>RES</v>
          </cell>
        </row>
        <row r="1776">
          <cell r="A1776" t="str">
            <v>EUR</v>
          </cell>
          <cell r="B1776" t="str">
            <v>RES_WH_COA_NEW</v>
          </cell>
          <cell r="C1776" t="str">
            <v>RES_CO2</v>
          </cell>
          <cell r="D1776" t="str">
            <v>RES</v>
          </cell>
        </row>
        <row r="1777">
          <cell r="A1777" t="str">
            <v>EUR</v>
          </cell>
          <cell r="B1777" t="str">
            <v>RES_WH_COA_NEW</v>
          </cell>
          <cell r="C1777" t="str">
            <v>RES_N2O</v>
          </cell>
          <cell r="D1777" t="str">
            <v>RES</v>
          </cell>
        </row>
        <row r="1778">
          <cell r="A1778" t="str">
            <v>EUR</v>
          </cell>
          <cell r="B1778" t="str">
            <v>RES_WH_COA_NEW</v>
          </cell>
          <cell r="C1778" t="str">
            <v>TOT_CH4</v>
          </cell>
          <cell r="D1778" t="str">
            <v>RES</v>
          </cell>
        </row>
        <row r="1779">
          <cell r="A1779" t="str">
            <v>EUR</v>
          </cell>
          <cell r="B1779" t="str">
            <v>RES_WH_COA_NEW</v>
          </cell>
          <cell r="C1779" t="str">
            <v>TOT_CO2</v>
          </cell>
          <cell r="D1779" t="str">
            <v>RES</v>
          </cell>
        </row>
        <row r="1780">
          <cell r="A1780" t="str">
            <v>EUR</v>
          </cell>
          <cell r="B1780" t="str">
            <v>RES_WH_COA_NEW</v>
          </cell>
          <cell r="C1780" t="str">
            <v>TOT_CO2_EQ_GWP_100</v>
          </cell>
          <cell r="D1780" t="str">
            <v>RES</v>
          </cell>
        </row>
        <row r="1781">
          <cell r="A1781" t="str">
            <v>EUR</v>
          </cell>
          <cell r="B1781" t="str">
            <v>RES_WH_DST_CND_NEW</v>
          </cell>
          <cell r="C1781" t="str">
            <v>RES_CH4</v>
          </cell>
          <cell r="D1781" t="str">
            <v>RES</v>
          </cell>
        </row>
        <row r="1782">
          <cell r="A1782" t="str">
            <v>EUR</v>
          </cell>
          <cell r="B1782" t="str">
            <v>RES_WH_DST_CND_NEW</v>
          </cell>
          <cell r="C1782" t="str">
            <v>RES_CO2</v>
          </cell>
          <cell r="D1782" t="str">
            <v>RES</v>
          </cell>
        </row>
        <row r="1783">
          <cell r="A1783" t="str">
            <v>EUR</v>
          </cell>
          <cell r="B1783" t="str">
            <v>RES_WH_DST_CND_NEW</v>
          </cell>
          <cell r="C1783" t="str">
            <v>RES_N2O</v>
          </cell>
          <cell r="D1783" t="str">
            <v>RES</v>
          </cell>
        </row>
        <row r="1784">
          <cell r="A1784" t="str">
            <v>EUR</v>
          </cell>
          <cell r="B1784" t="str">
            <v>RES_WH_DST_CND_NEW</v>
          </cell>
          <cell r="C1784" t="str">
            <v>TOT_CO2</v>
          </cell>
          <cell r="D1784" t="str">
            <v>RES</v>
          </cell>
        </row>
        <row r="1785">
          <cell r="A1785" t="str">
            <v>EUR</v>
          </cell>
          <cell r="B1785" t="str">
            <v>RES_WH_DST_CND_NEW</v>
          </cell>
          <cell r="C1785" t="str">
            <v>TOT_CO2_EQ_GWP_100</v>
          </cell>
          <cell r="D1785" t="str">
            <v>RES</v>
          </cell>
        </row>
        <row r="1786">
          <cell r="A1786" t="str">
            <v>EUR</v>
          </cell>
          <cell r="B1786" t="str">
            <v>RES_WH_DST_EXS</v>
          </cell>
          <cell r="C1786" t="str">
            <v>RES_CH4</v>
          </cell>
          <cell r="D1786" t="str">
            <v>RES</v>
          </cell>
          <cell r="E1786">
            <v>612.27218892857138</v>
          </cell>
          <cell r="F1786">
            <v>459.20414169642851</v>
          </cell>
          <cell r="G1786">
            <v>306.13609446428569</v>
          </cell>
          <cell r="H1786">
            <v>153.06804723214279</v>
          </cell>
        </row>
        <row r="1787">
          <cell r="A1787" t="str">
            <v>EUR</v>
          </cell>
          <cell r="B1787" t="str">
            <v>RES_WH_DST_EXS</v>
          </cell>
          <cell r="C1787" t="str">
            <v>RES_CO2</v>
          </cell>
          <cell r="D1787" t="str">
            <v>RES</v>
          </cell>
          <cell r="E1787">
            <v>14949.645946339289</v>
          </cell>
          <cell r="F1787">
            <v>11212.23445975446</v>
          </cell>
          <cell r="G1787">
            <v>7474.8229731696429</v>
          </cell>
          <cell r="H1787">
            <v>3737.411486584821</v>
          </cell>
        </row>
        <row r="1788">
          <cell r="A1788" t="str">
            <v>EUR</v>
          </cell>
          <cell r="B1788" t="str">
            <v>RES_WH_DST_EXS</v>
          </cell>
          <cell r="C1788" t="str">
            <v>RES_N2O</v>
          </cell>
          <cell r="D1788" t="str">
            <v>RES</v>
          </cell>
          <cell r="E1788">
            <v>122.4544377857143</v>
          </cell>
          <cell r="F1788">
            <v>91.840828339285693</v>
          </cell>
          <cell r="G1788">
            <v>61.227218892857138</v>
          </cell>
          <cell r="H1788">
            <v>30.613609446428558</v>
          </cell>
        </row>
        <row r="1789">
          <cell r="A1789" t="str">
            <v>EUR</v>
          </cell>
          <cell r="B1789" t="str">
            <v>RES_WH_DST_EXS</v>
          </cell>
          <cell r="C1789" t="str">
            <v>TOT_CO2</v>
          </cell>
          <cell r="D1789" t="str">
            <v>RES</v>
          </cell>
          <cell r="E1789">
            <v>14949.645946339289</v>
          </cell>
          <cell r="F1789">
            <v>11212.23445975446</v>
          </cell>
          <cell r="G1789">
            <v>7474.8229731696429</v>
          </cell>
          <cell r="H1789">
            <v>3737.411486584821</v>
          </cell>
        </row>
        <row r="1790">
          <cell r="A1790" t="str">
            <v>EUR</v>
          </cell>
          <cell r="B1790" t="str">
            <v>RES_WH_DST_EXS</v>
          </cell>
          <cell r="C1790" t="str">
            <v>TOT_CO2_EQ_GWP_100</v>
          </cell>
          <cell r="D1790" t="str">
            <v>RES</v>
          </cell>
          <cell r="E1790">
            <v>15001.444173522639</v>
          </cell>
          <cell r="F1790">
            <v>11251.08313014198</v>
          </cell>
          <cell r="G1790">
            <v>7500.7220867613196</v>
          </cell>
          <cell r="H1790">
            <v>3750.3610433806589</v>
          </cell>
        </row>
        <row r="1791">
          <cell r="A1791" t="str">
            <v>EUR</v>
          </cell>
          <cell r="B1791" t="str">
            <v>RES_WH_DST_SOL_NEW</v>
          </cell>
          <cell r="C1791" t="str">
            <v>RES_CH4</v>
          </cell>
          <cell r="D1791" t="str">
            <v>RES</v>
          </cell>
        </row>
        <row r="1792">
          <cell r="A1792" t="str">
            <v>EUR</v>
          </cell>
          <cell r="B1792" t="str">
            <v>RES_WH_DST_SOL_NEW</v>
          </cell>
          <cell r="C1792" t="str">
            <v>RES_CO2</v>
          </cell>
          <cell r="D1792" t="str">
            <v>RES</v>
          </cell>
        </row>
        <row r="1793">
          <cell r="A1793" t="str">
            <v>EUR</v>
          </cell>
          <cell r="B1793" t="str">
            <v>RES_WH_DST_SOL_NEW</v>
          </cell>
          <cell r="C1793" t="str">
            <v>RES_N2O</v>
          </cell>
          <cell r="D1793" t="str">
            <v>RES</v>
          </cell>
        </row>
        <row r="1794">
          <cell r="A1794" t="str">
            <v>EUR</v>
          </cell>
          <cell r="B1794" t="str">
            <v>RES_WH_DST_SOL_NEW</v>
          </cell>
          <cell r="C1794" t="str">
            <v>TOT_CO2</v>
          </cell>
          <cell r="D1794" t="str">
            <v>RES</v>
          </cell>
        </row>
        <row r="1795">
          <cell r="A1795" t="str">
            <v>EUR</v>
          </cell>
          <cell r="B1795" t="str">
            <v>RES_WH_DST_SOL_NEW</v>
          </cell>
          <cell r="C1795" t="str">
            <v>TOT_CO2_EQ_GWP_100</v>
          </cell>
          <cell r="D1795" t="str">
            <v>RES</v>
          </cell>
        </row>
        <row r="1796">
          <cell r="A1796" t="str">
            <v>EUR</v>
          </cell>
          <cell r="B1796" t="str">
            <v>RES_WH_DST_STD_NEW</v>
          </cell>
          <cell r="C1796" t="str">
            <v>RES_CH4</v>
          </cell>
          <cell r="D1796" t="str">
            <v>RES</v>
          </cell>
        </row>
        <row r="1797">
          <cell r="A1797" t="str">
            <v>EUR</v>
          </cell>
          <cell r="B1797" t="str">
            <v>RES_WH_DST_STD_NEW</v>
          </cell>
          <cell r="C1797" t="str">
            <v>RES_CO2</v>
          </cell>
          <cell r="D1797" t="str">
            <v>RES</v>
          </cell>
        </row>
        <row r="1798">
          <cell r="A1798" t="str">
            <v>EUR</v>
          </cell>
          <cell r="B1798" t="str">
            <v>RES_WH_DST_STD_NEW</v>
          </cell>
          <cell r="C1798" t="str">
            <v>RES_N2O</v>
          </cell>
          <cell r="D1798" t="str">
            <v>RES</v>
          </cell>
        </row>
        <row r="1799">
          <cell r="A1799" t="str">
            <v>EUR</v>
          </cell>
          <cell r="B1799" t="str">
            <v>RES_WH_DST_STD_NEW</v>
          </cell>
          <cell r="C1799" t="str">
            <v>TOT_CO2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TOT_CO2_EQ_GWP_100</v>
          </cell>
          <cell r="D1800" t="str">
            <v>RES</v>
          </cell>
        </row>
        <row r="1801">
          <cell r="A1801" t="str">
            <v>EUR</v>
          </cell>
          <cell r="B1801" t="str">
            <v>RES_WH_HFO_EXS</v>
          </cell>
          <cell r="C1801" t="str">
            <v>RES_CH4</v>
          </cell>
          <cell r="D1801" t="str">
            <v>RES</v>
          </cell>
          <cell r="E1801">
            <v>0.71561580882352949</v>
          </cell>
          <cell r="F1801">
            <v>0.53671185661764698</v>
          </cell>
          <cell r="G1801">
            <v>1.6356034250000471</v>
          </cell>
          <cell r="H1801">
            <v>1.6356034250000471</v>
          </cell>
        </row>
        <row r="1802">
          <cell r="A1802" t="str">
            <v>EUR</v>
          </cell>
          <cell r="B1802" t="str">
            <v>RES_WH_HFO_EXS</v>
          </cell>
          <cell r="C1802" t="str">
            <v>RES_CO2</v>
          </cell>
          <cell r="D1802" t="str">
            <v>RES</v>
          </cell>
          <cell r="E1802">
            <v>17.871312132352941</v>
          </cell>
          <cell r="F1802">
            <v>13.403484099264711</v>
          </cell>
          <cell r="G1802">
            <v>40.846469533667829</v>
          </cell>
          <cell r="H1802">
            <v>40.846469533667843</v>
          </cell>
        </row>
        <row r="1803">
          <cell r="A1803" t="str">
            <v>EUR</v>
          </cell>
          <cell r="B1803" t="str">
            <v>RES_WH_HFO_EXS</v>
          </cell>
          <cell r="C1803" t="str">
            <v>RES_N2O</v>
          </cell>
          <cell r="D1803" t="str">
            <v>RES</v>
          </cell>
          <cell r="E1803">
            <v>0.14312316176470591</v>
          </cell>
          <cell r="F1803">
            <v>0.1073423713235294</v>
          </cell>
          <cell r="G1803">
            <v>0.32712068500000918</v>
          </cell>
          <cell r="H1803">
            <v>0.32712068500000929</v>
          </cell>
        </row>
        <row r="1804">
          <cell r="A1804" t="str">
            <v>EUR</v>
          </cell>
          <cell r="B1804" t="str">
            <v>RES_WH_HFO_EXS</v>
          </cell>
          <cell r="C1804" t="str">
            <v>TOT_CO2</v>
          </cell>
          <cell r="D1804" t="str">
            <v>RES</v>
          </cell>
          <cell r="E1804">
            <v>17.871312132352941</v>
          </cell>
          <cell r="F1804">
            <v>13.403484099264711</v>
          </cell>
          <cell r="G1804">
            <v>40.846469533667829</v>
          </cell>
          <cell r="H1804">
            <v>40.846469533667843</v>
          </cell>
        </row>
        <row r="1805">
          <cell r="A1805" t="str">
            <v>EUR</v>
          </cell>
          <cell r="B1805" t="str">
            <v>RES_WH_HFO_EXS</v>
          </cell>
          <cell r="C1805" t="str">
            <v>TOT_CO2_EQ_GWP_100</v>
          </cell>
          <cell r="D1805" t="str">
            <v>RES</v>
          </cell>
          <cell r="E1805">
            <v>17.93185322977941</v>
          </cell>
          <cell r="F1805">
            <v>13.44888992233456</v>
          </cell>
          <cell r="G1805">
            <v>40.984841583422828</v>
          </cell>
          <cell r="H1805">
            <v>40.984841583422828</v>
          </cell>
        </row>
        <row r="1806">
          <cell r="A1806" t="str">
            <v>EUR</v>
          </cell>
          <cell r="B1806" t="str">
            <v>RES_WH_KER_EXS</v>
          </cell>
          <cell r="C1806" t="str">
            <v>RES_CH4</v>
          </cell>
          <cell r="D1806" t="str">
            <v>RES</v>
          </cell>
          <cell r="E1806">
            <v>55.736136923076913</v>
          </cell>
          <cell r="F1806">
            <v>41.802102692307678</v>
          </cell>
          <cell r="G1806">
            <v>252.16132461785651</v>
          </cell>
          <cell r="H1806">
            <v>128.9572393808933</v>
          </cell>
        </row>
        <row r="1807">
          <cell r="A1807" t="str">
            <v>EUR</v>
          </cell>
          <cell r="B1807" t="str">
            <v>RES_WH_KER_EXS</v>
          </cell>
          <cell r="C1807" t="str">
            <v>RES_CO2</v>
          </cell>
          <cell r="D1807" t="str">
            <v>RES</v>
          </cell>
          <cell r="E1807">
            <v>1341.7546028615379</v>
          </cell>
          <cell r="F1807">
            <v>1006.315952146154</v>
          </cell>
          <cell r="G1807">
            <v>6070.3636213005311</v>
          </cell>
          <cell r="H1807">
            <v>3104.4306093627051</v>
          </cell>
        </row>
        <row r="1808">
          <cell r="A1808" t="str">
            <v>EUR</v>
          </cell>
          <cell r="B1808" t="str">
            <v>RES_WH_KER_EXS</v>
          </cell>
          <cell r="C1808" t="str">
            <v>RES_N2O</v>
          </cell>
          <cell r="D1808" t="str">
            <v>RES</v>
          </cell>
          <cell r="E1808">
            <v>11.14722738461538</v>
          </cell>
          <cell r="F1808">
            <v>8.3604205384615344</v>
          </cell>
          <cell r="G1808">
            <v>50.432264923571289</v>
          </cell>
          <cell r="H1808">
            <v>25.791447876178651</v>
          </cell>
        </row>
        <row r="1809">
          <cell r="A1809" t="str">
            <v>EUR</v>
          </cell>
          <cell r="B1809" t="str">
            <v>RES_WH_KER_EXS</v>
          </cell>
          <cell r="C1809" t="str">
            <v>TOT_CO2</v>
          </cell>
          <cell r="D1809" t="str">
            <v>RES</v>
          </cell>
          <cell r="E1809">
            <v>1341.7546028615379</v>
          </cell>
          <cell r="F1809">
            <v>1006.315952146154</v>
          </cell>
          <cell r="G1809">
            <v>6070.3636213005311</v>
          </cell>
          <cell r="H1809">
            <v>3104.4306093627051</v>
          </cell>
        </row>
        <row r="1810">
          <cell r="A1810" t="str">
            <v>EUR</v>
          </cell>
          <cell r="B1810" t="str">
            <v>RES_WH_KER_EXS</v>
          </cell>
          <cell r="C1810" t="str">
            <v>TOT_CO2_EQ_GWP_100</v>
          </cell>
          <cell r="D1810" t="str">
            <v>RES</v>
          </cell>
          <cell r="E1810">
            <v>1346.46988004523</v>
          </cell>
          <cell r="F1810">
            <v>1009.852410033923</v>
          </cell>
          <cell r="G1810">
            <v>6091.6964693632008</v>
          </cell>
          <cell r="H1810">
            <v>3115.340391814329</v>
          </cell>
        </row>
        <row r="1811">
          <cell r="A1811" t="str">
            <v>EUR</v>
          </cell>
          <cell r="B1811" t="str">
            <v>RES_WH_LPG_CND_NEW</v>
          </cell>
          <cell r="C1811" t="str">
            <v>RES_CH4</v>
          </cell>
          <cell r="D1811" t="str">
            <v>RES</v>
          </cell>
        </row>
        <row r="1812">
          <cell r="A1812" t="str">
            <v>EUR</v>
          </cell>
          <cell r="B1812" t="str">
            <v>RES_WH_LPG_CND_NEW</v>
          </cell>
          <cell r="C1812" t="str">
            <v>RES_CO2</v>
          </cell>
          <cell r="D1812" t="str">
            <v>RES</v>
          </cell>
        </row>
        <row r="1813">
          <cell r="A1813" t="str">
            <v>EUR</v>
          </cell>
          <cell r="B1813" t="str">
            <v>RES_WH_LPG_CND_NEW</v>
          </cell>
          <cell r="C1813" t="str">
            <v>RES_N2O</v>
          </cell>
          <cell r="D1813" t="str">
            <v>RES</v>
          </cell>
        </row>
        <row r="1814">
          <cell r="A1814" t="str">
            <v>EUR</v>
          </cell>
          <cell r="B1814" t="str">
            <v>RES_WH_LPG_CND_NEW</v>
          </cell>
          <cell r="C1814" t="str">
            <v>TOT_CO2</v>
          </cell>
          <cell r="D1814" t="str">
            <v>RES</v>
          </cell>
        </row>
        <row r="1815">
          <cell r="A1815" t="str">
            <v>EUR</v>
          </cell>
          <cell r="B1815" t="str">
            <v>RES_WH_LPG_CND_NEW</v>
          </cell>
          <cell r="C1815" t="str">
            <v>TOT_CO2_EQ_GWP_100</v>
          </cell>
          <cell r="D1815" t="str">
            <v>RES</v>
          </cell>
        </row>
        <row r="1816">
          <cell r="A1816" t="str">
            <v>EUR</v>
          </cell>
          <cell r="B1816" t="str">
            <v>RES_WH_LPG_EXS</v>
          </cell>
          <cell r="C1816" t="str">
            <v>RES_CH4</v>
          </cell>
          <cell r="D1816" t="str">
            <v>RES</v>
          </cell>
          <cell r="E1816">
            <v>119.747775</v>
          </cell>
          <cell r="F1816">
            <v>89.810831249999993</v>
          </cell>
          <cell r="G1816">
            <v>59.873887500000002</v>
          </cell>
          <cell r="H1816">
            <v>29.936943750000001</v>
          </cell>
        </row>
        <row r="1817">
          <cell r="A1817" t="str">
            <v>EUR</v>
          </cell>
          <cell r="B1817" t="str">
            <v>RES_WH_LPG_EXS</v>
          </cell>
          <cell r="C1817" t="str">
            <v>RES_CO2</v>
          </cell>
          <cell r="D1817" t="str">
            <v>RES</v>
          </cell>
          <cell r="E1817">
            <v>2463.2117317500001</v>
          </cell>
          <cell r="F1817">
            <v>1847.4087988125</v>
          </cell>
          <cell r="G1817">
            <v>1231.6058658750001</v>
          </cell>
          <cell r="H1817">
            <v>615.80293293750015</v>
          </cell>
        </row>
        <row r="1818">
          <cell r="A1818" t="str">
            <v>EUR</v>
          </cell>
          <cell r="B1818" t="str">
            <v>RES_WH_LPG_EXS</v>
          </cell>
          <cell r="C1818" t="str">
            <v>RES_N2O</v>
          </cell>
          <cell r="D1818" t="str">
            <v>RES</v>
          </cell>
          <cell r="E1818">
            <v>23.949554999999989</v>
          </cell>
          <cell r="F1818">
            <v>17.962166249999999</v>
          </cell>
          <cell r="G1818">
            <v>11.9747775</v>
          </cell>
          <cell r="H1818">
            <v>5.9873887499999983</v>
          </cell>
        </row>
        <row r="1819">
          <cell r="A1819" t="str">
            <v>EUR</v>
          </cell>
          <cell r="B1819" t="str">
            <v>RES_WH_LPG_EXS</v>
          </cell>
          <cell r="C1819" t="str">
            <v>TOT_CO2</v>
          </cell>
          <cell r="D1819" t="str">
            <v>RES</v>
          </cell>
          <cell r="E1819">
            <v>2463.2117317500001</v>
          </cell>
          <cell r="F1819">
            <v>1847.4087988125</v>
          </cell>
          <cell r="G1819">
            <v>1231.6058658750001</v>
          </cell>
          <cell r="H1819">
            <v>615.80293293750015</v>
          </cell>
        </row>
        <row r="1820">
          <cell r="A1820" t="str">
            <v>EUR</v>
          </cell>
          <cell r="B1820" t="str">
            <v>RES_WH_LPG_EXS</v>
          </cell>
          <cell r="C1820" t="str">
            <v>TOT_CO2_EQ_GWP_100</v>
          </cell>
          <cell r="D1820" t="str">
            <v>RES</v>
          </cell>
          <cell r="E1820">
            <v>2473.3423935149999</v>
          </cell>
          <cell r="F1820">
            <v>1855.006795136251</v>
          </cell>
          <cell r="G1820">
            <v>1236.6711967575</v>
          </cell>
          <cell r="H1820">
            <v>618.33559837874986</v>
          </cell>
        </row>
        <row r="1821">
          <cell r="A1821" t="str">
            <v>EUR</v>
          </cell>
          <cell r="B1821" t="str">
            <v>RES_WH_LPG_SOL_NEW</v>
          </cell>
          <cell r="C1821" t="str">
            <v>RES_CH4</v>
          </cell>
          <cell r="D1821" t="str">
            <v>RES</v>
          </cell>
        </row>
        <row r="1822">
          <cell r="A1822" t="str">
            <v>EUR</v>
          </cell>
          <cell r="B1822" t="str">
            <v>RES_WH_LPG_SOL_NEW</v>
          </cell>
          <cell r="C1822" t="str">
            <v>RES_CO2</v>
          </cell>
          <cell r="D1822" t="str">
            <v>RES</v>
          </cell>
        </row>
        <row r="1823">
          <cell r="A1823" t="str">
            <v>EUR</v>
          </cell>
          <cell r="B1823" t="str">
            <v>RES_WH_LPG_SOL_NEW</v>
          </cell>
          <cell r="C1823" t="str">
            <v>RES_N2O</v>
          </cell>
          <cell r="D1823" t="str">
            <v>RES</v>
          </cell>
        </row>
        <row r="1824">
          <cell r="A1824" t="str">
            <v>EUR</v>
          </cell>
          <cell r="B1824" t="str">
            <v>RES_WH_LPG_SOL_NEW</v>
          </cell>
          <cell r="C1824" t="str">
            <v>TOT_CO2</v>
          </cell>
          <cell r="D1824" t="str">
            <v>RES</v>
          </cell>
        </row>
        <row r="1825">
          <cell r="A1825" t="str">
            <v>EUR</v>
          </cell>
          <cell r="B1825" t="str">
            <v>RES_WH_LPG_SOL_NEW</v>
          </cell>
          <cell r="C1825" t="str">
            <v>TOT_CO2_EQ_GWP_100</v>
          </cell>
          <cell r="D1825" t="str">
            <v>RES</v>
          </cell>
        </row>
        <row r="1826">
          <cell r="A1826" t="str">
            <v>EUR</v>
          </cell>
          <cell r="B1826" t="str">
            <v>RES_WH_LPG_STD_NEW</v>
          </cell>
          <cell r="C1826" t="str">
            <v>RES_CH4</v>
          </cell>
          <cell r="D1826" t="str">
            <v>RES</v>
          </cell>
        </row>
        <row r="1827">
          <cell r="A1827" t="str">
            <v>EUR</v>
          </cell>
          <cell r="B1827" t="str">
            <v>RES_WH_LPG_STD_NEW</v>
          </cell>
          <cell r="C1827" t="str">
            <v>RES_CO2</v>
          </cell>
          <cell r="D1827" t="str">
            <v>RES</v>
          </cell>
        </row>
        <row r="1828">
          <cell r="A1828" t="str">
            <v>EUR</v>
          </cell>
          <cell r="B1828" t="str">
            <v>RES_WH_LPG_STD_NEW</v>
          </cell>
          <cell r="C1828" t="str">
            <v>RES_N2O</v>
          </cell>
          <cell r="D1828" t="str">
            <v>RES</v>
          </cell>
        </row>
        <row r="1829">
          <cell r="A1829" t="str">
            <v>EUR</v>
          </cell>
          <cell r="B1829" t="str">
            <v>RES_WH_LPG_STD_NEW</v>
          </cell>
          <cell r="C1829" t="str">
            <v>TOT_CO2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TOT_CO2_EQ_GWP_100</v>
          </cell>
          <cell r="D1830" t="str">
            <v>RES</v>
          </cell>
        </row>
        <row r="1831">
          <cell r="A1831" t="str">
            <v>EUR</v>
          </cell>
          <cell r="B1831" t="str">
            <v>RES_WH_NGA_CND_NEW</v>
          </cell>
          <cell r="C1831" t="str">
            <v>RES_CH4</v>
          </cell>
          <cell r="D1831" t="str">
            <v>RES</v>
          </cell>
        </row>
        <row r="1832">
          <cell r="A1832" t="str">
            <v>EUR</v>
          </cell>
          <cell r="B1832" t="str">
            <v>RES_WH_NGA_CND_NEW</v>
          </cell>
          <cell r="C1832" t="str">
            <v>RES_CO2</v>
          </cell>
          <cell r="D1832" t="str">
            <v>RES</v>
          </cell>
        </row>
        <row r="1833">
          <cell r="A1833" t="str">
            <v>EUR</v>
          </cell>
          <cell r="B1833" t="str">
            <v>RES_WH_NGA_CND_NEW</v>
          </cell>
          <cell r="C1833" t="str">
            <v>RES_N2O</v>
          </cell>
          <cell r="D1833" t="str">
            <v>RES</v>
          </cell>
        </row>
        <row r="1834">
          <cell r="A1834" t="str">
            <v>EUR</v>
          </cell>
          <cell r="B1834" t="str">
            <v>RES_WH_NGA_CND_NEW</v>
          </cell>
          <cell r="C1834" t="str">
            <v>TOT_CO2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TOT_CO2_EQ_GWP_100</v>
          </cell>
          <cell r="D1835" t="str">
            <v>RES</v>
          </cell>
        </row>
        <row r="1836">
          <cell r="A1836" t="str">
            <v>EUR</v>
          </cell>
          <cell r="B1836" t="str">
            <v>RES_WH_NGA_EXS</v>
          </cell>
          <cell r="C1836" t="str">
            <v>RES_CH4</v>
          </cell>
          <cell r="D1836" t="str">
            <v>RES</v>
          </cell>
          <cell r="E1836">
            <v>691.37981960635068</v>
          </cell>
          <cell r="F1836">
            <v>636.49770003998879</v>
          </cell>
          <cell r="G1836">
            <v>562.89288503330226</v>
          </cell>
          <cell r="H1836">
            <v>127.4182931666666</v>
          </cell>
        </row>
        <row r="1837">
          <cell r="A1837" t="str">
            <v>EUR</v>
          </cell>
          <cell r="B1837" t="str">
            <v>RES_WH_NGA_EXS</v>
          </cell>
          <cell r="C1837" t="str">
            <v>RES_CO2</v>
          </cell>
          <cell r="D1837" t="str">
            <v>RES</v>
          </cell>
          <cell r="E1837">
            <v>36684.613228312977</v>
          </cell>
          <cell r="F1837">
            <v>33772.567964121808</v>
          </cell>
          <cell r="G1837">
            <v>29867.096479867021</v>
          </cell>
          <cell r="H1837">
            <v>6760.8146354233331</v>
          </cell>
        </row>
        <row r="1838">
          <cell r="A1838" t="str">
            <v>EUR</v>
          </cell>
          <cell r="B1838" t="str">
            <v>RES_WH_NGA_EXS</v>
          </cell>
          <cell r="C1838" t="str">
            <v>RES_N2O</v>
          </cell>
          <cell r="D1838" t="str">
            <v>RES</v>
          </cell>
          <cell r="E1838">
            <v>69.137981960635074</v>
          </cell>
          <cell r="F1838">
            <v>63.649770003998881</v>
          </cell>
          <cell r="G1838">
            <v>56.289288503330233</v>
          </cell>
          <cell r="H1838">
            <v>12.74182931666666</v>
          </cell>
        </row>
        <row r="1839">
          <cell r="A1839" t="str">
            <v>EUR</v>
          </cell>
          <cell r="B1839" t="str">
            <v>RES_WH_NGA_EXS</v>
          </cell>
          <cell r="C1839" t="str">
            <v>TOT_CO2</v>
          </cell>
          <cell r="D1839" t="str">
            <v>RES</v>
          </cell>
          <cell r="E1839">
            <v>36684.613228312977</v>
          </cell>
          <cell r="F1839">
            <v>33772.567964121808</v>
          </cell>
          <cell r="G1839">
            <v>29867.096479867021</v>
          </cell>
          <cell r="H1839">
            <v>6760.8146354233331</v>
          </cell>
        </row>
        <row r="1840">
          <cell r="A1840" t="str">
            <v>EUR</v>
          </cell>
          <cell r="B1840" t="str">
            <v>RES_WH_NGA_EXS</v>
          </cell>
          <cell r="C1840" t="str">
            <v>TOT_CO2_EQ_GWP_100</v>
          </cell>
          <cell r="D1840" t="str">
            <v>RES</v>
          </cell>
          <cell r="E1840">
            <v>36722.500842427398</v>
          </cell>
          <cell r="F1840">
            <v>33807.448038084003</v>
          </cell>
          <cell r="G1840">
            <v>29897.94300996685</v>
          </cell>
          <cell r="H1840">
            <v>6767.7971578888664</v>
          </cell>
        </row>
        <row r="1841">
          <cell r="A1841" t="str">
            <v>EUR</v>
          </cell>
          <cell r="B1841" t="str">
            <v>RES_WH_NGA_SOL_NEW</v>
          </cell>
          <cell r="C1841" t="str">
            <v>RES_CH4</v>
          </cell>
          <cell r="D1841" t="str">
            <v>RES</v>
          </cell>
          <cell r="G1841">
            <v>130.86843823339561</v>
          </cell>
          <cell r="H1841">
            <v>257.35836755238307</v>
          </cell>
          <cell r="I1841">
            <v>365.8852343044141</v>
          </cell>
          <cell r="J1841">
            <v>634.61656371207062</v>
          </cell>
        </row>
        <row r="1842">
          <cell r="A1842" t="str">
            <v>EUR</v>
          </cell>
          <cell r="B1842" t="str">
            <v>RES_WH_NGA_SOL_NEW</v>
          </cell>
          <cell r="C1842" t="str">
            <v>RES_CO2</v>
          </cell>
          <cell r="D1842" t="str">
            <v>RES</v>
          </cell>
          <cell r="G1842">
            <v>6943.879332663967</v>
          </cell>
          <cell r="H1842">
            <v>13655.434982329451</v>
          </cell>
          <cell r="I1842">
            <v>19413.87053219221</v>
          </cell>
          <cell r="J1842">
            <v>33672.754870562458</v>
          </cell>
        </row>
        <row r="1843">
          <cell r="A1843" t="str">
            <v>EUR</v>
          </cell>
          <cell r="B1843" t="str">
            <v>RES_WH_NGA_SOL_NEW</v>
          </cell>
          <cell r="C1843" t="str">
            <v>RES_N2O</v>
          </cell>
          <cell r="D1843" t="str">
            <v>RES</v>
          </cell>
          <cell r="G1843">
            <v>13.086843823339549</v>
          </cell>
          <cell r="H1843">
            <v>25.735836755238299</v>
          </cell>
          <cell r="I1843">
            <v>36.588523430441398</v>
          </cell>
          <cell r="J1843">
            <v>63.461656371207049</v>
          </cell>
        </row>
        <row r="1844">
          <cell r="A1844" t="str">
            <v>EUR</v>
          </cell>
          <cell r="B1844" t="str">
            <v>RES_WH_NGA_SOL_NEW</v>
          </cell>
          <cell r="C1844" t="str">
            <v>TOT_CO2</v>
          </cell>
          <cell r="D1844" t="str">
            <v>RES</v>
          </cell>
          <cell r="G1844">
            <v>6943.879332663967</v>
          </cell>
          <cell r="H1844">
            <v>13655.434982329451</v>
          </cell>
          <cell r="I1844">
            <v>19413.87053219221</v>
          </cell>
          <cell r="J1844">
            <v>33672.754870562458</v>
          </cell>
        </row>
        <row r="1845">
          <cell r="A1845" t="str">
            <v>EUR</v>
          </cell>
          <cell r="B1845" t="str">
            <v>RES_WH_NGA_SOL_NEW</v>
          </cell>
          <cell r="C1845" t="str">
            <v>TOT_CO2_EQ_GWP_100</v>
          </cell>
          <cell r="D1845" t="str">
            <v>RES</v>
          </cell>
          <cell r="G1845">
            <v>6951.0509230791577</v>
          </cell>
          <cell r="H1845">
            <v>13669.53822087132</v>
          </cell>
          <cell r="I1845">
            <v>19433.921043032089</v>
          </cell>
          <cell r="J1845">
            <v>33707.531858253882</v>
          </cell>
        </row>
        <row r="1846">
          <cell r="A1846" t="str">
            <v>EUR</v>
          </cell>
          <cell r="B1846" t="str">
            <v>RES_WH_NGA_STD_NEW</v>
          </cell>
          <cell r="C1846" t="str">
            <v>RES_CH4</v>
          </cell>
          <cell r="D1846" t="str">
            <v>RES</v>
          </cell>
          <cell r="E1846">
            <v>1461.475024677286</v>
          </cell>
          <cell r="G1846">
            <v>67.494382209793329</v>
          </cell>
        </row>
        <row r="1847">
          <cell r="A1847" t="str">
            <v>EUR</v>
          </cell>
          <cell r="B1847" t="str">
            <v>RES_WH_NGA_STD_NEW</v>
          </cell>
          <cell r="C1847" t="str">
            <v>RES_CO2</v>
          </cell>
          <cell r="D1847" t="str">
            <v>RES</v>
          </cell>
          <cell r="E1847">
            <v>77545.864809376799</v>
          </cell>
          <cell r="G1847">
            <v>3581.251920051634</v>
          </cell>
        </row>
        <row r="1848">
          <cell r="A1848" t="str">
            <v>EUR</v>
          </cell>
          <cell r="B1848" t="str">
            <v>RES_WH_NGA_STD_NEW</v>
          </cell>
          <cell r="C1848" t="str">
            <v>RES_N2O</v>
          </cell>
          <cell r="D1848" t="str">
            <v>RES</v>
          </cell>
          <cell r="E1848">
            <v>146.1475024677286</v>
          </cell>
          <cell r="G1848">
            <v>6.7494382209793322</v>
          </cell>
        </row>
        <row r="1849">
          <cell r="A1849" t="str">
            <v>EUR</v>
          </cell>
          <cell r="B1849" t="str">
            <v>RES_WH_NGA_STD_NEW</v>
          </cell>
          <cell r="C1849" t="str">
            <v>TOT_CO2</v>
          </cell>
          <cell r="D1849" t="str">
            <v>RES</v>
          </cell>
          <cell r="E1849">
            <v>77545.864809376799</v>
          </cell>
          <cell r="G1849">
            <v>3581.251920051634</v>
          </cell>
        </row>
        <row r="1850">
          <cell r="A1850" t="str">
            <v>EUR</v>
          </cell>
          <cell r="B1850" t="str">
            <v>RES_WH_NGA_STD_NEW</v>
          </cell>
          <cell r="C1850" t="str">
            <v>TOT_CO2_EQ_GWP_100</v>
          </cell>
          <cell r="D1850" t="str">
            <v>RES</v>
          </cell>
          <cell r="E1850">
            <v>77625.953640729116</v>
          </cell>
          <cell r="G1850">
            <v>3584.9506121967311</v>
          </cell>
        </row>
        <row r="1851">
          <cell r="A1851" t="str">
            <v>EUR</v>
          </cell>
          <cell r="B1851" t="str">
            <v>SEQ_DAC_CHEM_NEW</v>
          </cell>
          <cell r="C1851" t="str">
            <v>TOT_CO2</v>
          </cell>
          <cell r="D1851" t="str">
            <v>SEQ</v>
          </cell>
        </row>
        <row r="1852">
          <cell r="A1852" t="str">
            <v>EUR</v>
          </cell>
          <cell r="B1852" t="str">
            <v>SEQ_SNK_AFF_1_NEW</v>
          </cell>
          <cell r="C1852" t="str">
            <v>TOT_CO2</v>
          </cell>
          <cell r="D1852" t="str">
            <v>SEQ</v>
          </cell>
        </row>
        <row r="1853">
          <cell r="A1853" t="str">
            <v>EUR</v>
          </cell>
          <cell r="B1853" t="str">
            <v>SEQ_SNK_AFF_2_NEW</v>
          </cell>
          <cell r="C1853" t="str">
            <v>TOT_CO2</v>
          </cell>
          <cell r="D1853" t="str">
            <v>SEQ</v>
          </cell>
        </row>
        <row r="1854">
          <cell r="A1854" t="str">
            <v>EUR</v>
          </cell>
          <cell r="B1854" t="str">
            <v>SEQ_SNK_AFF_3_NEW</v>
          </cell>
          <cell r="C1854" t="str">
            <v>TOT_CO2</v>
          </cell>
          <cell r="D1854" t="str">
            <v>SEQ</v>
          </cell>
        </row>
        <row r="1855">
          <cell r="A1855" t="str">
            <v>EUR</v>
          </cell>
          <cell r="B1855" t="str">
            <v>SEQ_SNK_AFF_4_NEW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SEQ_SNK_CO2_BKS_NEW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TRA_AVI_DOM_JTK_EXS</v>
          </cell>
          <cell r="C1857" t="str">
            <v>TOT_CH4</v>
          </cell>
          <cell r="D1857" t="str">
            <v>TRA</v>
          </cell>
          <cell r="E1857">
            <v>0.51873489272540474</v>
          </cell>
          <cell r="F1857">
            <v>0.39516029669056951</v>
          </cell>
          <cell r="G1857">
            <v>0.29637022251792711</v>
          </cell>
          <cell r="H1857">
            <v>0.19758014834528481</v>
          </cell>
          <cell r="I1857">
            <v>9.8790074172642378E-2</v>
          </cell>
        </row>
        <row r="1858">
          <cell r="A1858" t="str">
            <v>EUR</v>
          </cell>
          <cell r="B1858" t="str">
            <v>TRA_AVI_DOM_JTK_EXS</v>
          </cell>
          <cell r="C1858" t="str">
            <v>TOT_CO2</v>
          </cell>
          <cell r="D1858" t="str">
            <v>TRA</v>
          </cell>
          <cell r="E1858">
            <v>12487.67798420958</v>
          </cell>
          <cell r="F1858">
            <v>9512.8255423309765</v>
          </cell>
          <cell r="G1858">
            <v>7134.619156748231</v>
          </cell>
          <cell r="H1858">
            <v>4756.4127711654874</v>
          </cell>
          <cell r="I1858">
            <v>2378.2063855827441</v>
          </cell>
        </row>
        <row r="1859">
          <cell r="A1859" t="str">
            <v>EUR</v>
          </cell>
          <cell r="B1859" t="str">
            <v>TRA_AVI_DOM_JTK_EXS</v>
          </cell>
          <cell r="C1859" t="str">
            <v>TOT_CO2_EQ_GWP_100</v>
          </cell>
          <cell r="D1859" t="str">
            <v>TRA</v>
          </cell>
          <cell r="E1859">
            <v>12531.562956134139</v>
          </cell>
          <cell r="F1859">
            <v>9546.2561034309983</v>
          </cell>
          <cell r="G1859">
            <v>7159.6920775732488</v>
          </cell>
          <cell r="H1859">
            <v>4773.1280517154992</v>
          </cell>
          <cell r="I1859">
            <v>2386.56402585775</v>
          </cell>
        </row>
        <row r="1860">
          <cell r="A1860" t="str">
            <v>EUR</v>
          </cell>
          <cell r="B1860" t="str">
            <v>TRA_AVI_DOM_JTK_EXS</v>
          </cell>
          <cell r="C1860" t="str">
            <v>TOT_N2O</v>
          </cell>
          <cell r="D1860" t="str">
            <v>TRA</v>
          </cell>
          <cell r="E1860">
            <v>0.1037469785450809</v>
          </cell>
          <cell r="F1860">
            <v>7.9032059338113886E-2</v>
          </cell>
          <cell r="G1860">
            <v>5.9274044503585421E-2</v>
          </cell>
          <cell r="H1860">
            <v>3.9516029669056943E-2</v>
          </cell>
          <cell r="I1860">
            <v>1.9758014834528471E-2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TRA_CH4</v>
          </cell>
          <cell r="D1861" t="str">
            <v>TRA</v>
          </cell>
          <cell r="E1861">
            <v>518.73489272540462</v>
          </cell>
          <cell r="F1861">
            <v>395.16029669056951</v>
          </cell>
          <cell r="G1861">
            <v>296.37022251792712</v>
          </cell>
          <cell r="H1861">
            <v>197.58014834528481</v>
          </cell>
          <cell r="I1861">
            <v>98.790074172642406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TRA_CO2</v>
          </cell>
          <cell r="D1862" t="str">
            <v>TRA</v>
          </cell>
          <cell r="E1862">
            <v>12487.67798420958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TRA_N2O</v>
          </cell>
          <cell r="D1863" t="str">
            <v>TRA</v>
          </cell>
          <cell r="E1863">
            <v>103.74697854508091</v>
          </cell>
          <cell r="F1863">
            <v>79.032059338113882</v>
          </cell>
          <cell r="G1863">
            <v>59.274044503585422</v>
          </cell>
          <cell r="H1863">
            <v>39.516029669056941</v>
          </cell>
          <cell r="I1863">
            <v>19.758014834528471</v>
          </cell>
        </row>
        <row r="1864">
          <cell r="A1864" t="str">
            <v>EUR</v>
          </cell>
          <cell r="B1864" t="str">
            <v>TRA_AVI_DOM_JTK_NEW</v>
          </cell>
          <cell r="C1864" t="str">
            <v>TOT_CH4</v>
          </cell>
          <cell r="D1864" t="str">
            <v>TRA</v>
          </cell>
          <cell r="E1864">
            <v>0.49652671767459539</v>
          </cell>
          <cell r="F1864">
            <v>0.70544588939827846</v>
          </cell>
          <cell r="G1864">
            <v>0.35270555502761852</v>
          </cell>
          <cell r="H1864">
            <v>0.94952012299369981</v>
          </cell>
          <cell r="I1864">
            <v>1.1097492302485039</v>
          </cell>
          <cell r="J1864">
            <v>1.262565757262947</v>
          </cell>
          <cell r="K1864">
            <v>1.317390531028042</v>
          </cell>
          <cell r="L1864">
            <v>1.366753985508907</v>
          </cell>
          <cell r="M1864">
            <v>1.407983407339392</v>
          </cell>
        </row>
        <row r="1865">
          <cell r="A1865" t="str">
            <v>EUR</v>
          </cell>
          <cell r="B1865" t="str">
            <v>TRA_AVI_DOM_JTK_NEW</v>
          </cell>
          <cell r="C1865" t="str">
            <v>TOT_CO2</v>
          </cell>
          <cell r="D1865" t="str">
            <v>TRA</v>
          </cell>
          <cell r="E1865">
            <v>11953.05318348642</v>
          </cell>
          <cell r="F1865">
            <v>16982.43404411455</v>
          </cell>
          <cell r="G1865">
            <v>8490.7983946982022</v>
          </cell>
          <cell r="H1865">
            <v>22858.114427535002</v>
          </cell>
          <cell r="I1865">
            <v>26715.36313618231</v>
          </cell>
          <cell r="J1865">
            <v>30394.16632984333</v>
          </cell>
          <cell r="K1865">
            <v>31713.981383615061</v>
          </cell>
          <cell r="L1865">
            <v>32902.324277817766</v>
          </cell>
          <cell r="M1865">
            <v>33894.853892683634</v>
          </cell>
        </row>
        <row r="1866">
          <cell r="A1866" t="str">
            <v>EUR</v>
          </cell>
          <cell r="B1866" t="str">
            <v>TRA_AVI_DOM_JTK_NEW</v>
          </cell>
          <cell r="C1866" t="str">
            <v>TOT_CO2_EQ_GWP_100</v>
          </cell>
          <cell r="D1866" t="str">
            <v>TRA</v>
          </cell>
          <cell r="E1866">
            <v>11995.0593438017</v>
          </cell>
          <cell r="F1866">
            <v>17042.114766357648</v>
          </cell>
          <cell r="G1866">
            <v>8520.6372846535378</v>
          </cell>
          <cell r="H1866">
            <v>22938.443829940261</v>
          </cell>
          <cell r="I1866">
            <v>26809.247921061331</v>
          </cell>
          <cell r="J1866">
            <v>30500.979392907779</v>
          </cell>
          <cell r="K1866">
            <v>31825.432622540029</v>
          </cell>
          <cell r="L1866">
            <v>33017.951664991822</v>
          </cell>
          <cell r="M1866">
            <v>34013.969288944543</v>
          </cell>
        </row>
        <row r="1867">
          <cell r="A1867" t="str">
            <v>EUR</v>
          </cell>
          <cell r="B1867" t="str">
            <v>TRA_AVI_DOM_JTK_NEW</v>
          </cell>
          <cell r="C1867" t="str">
            <v>TOT_N2O</v>
          </cell>
          <cell r="D1867" t="str">
            <v>TRA</v>
          </cell>
          <cell r="E1867">
            <v>9.9305343534919086E-2</v>
          </cell>
          <cell r="F1867">
            <v>0.14108917787965569</v>
          </cell>
          <cell r="G1867">
            <v>7.0541111005523682E-2</v>
          </cell>
          <cell r="H1867">
            <v>0.18990402459874001</v>
          </cell>
          <cell r="I1867">
            <v>0.22194984604970069</v>
          </cell>
          <cell r="J1867">
            <v>0.25251315145258929</v>
          </cell>
          <cell r="K1867">
            <v>0.2634781062056083</v>
          </cell>
          <cell r="L1867">
            <v>0.27335079710178162</v>
          </cell>
          <cell r="M1867">
            <v>0.28159668146787842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TRA_CH4</v>
          </cell>
          <cell r="D1868" t="str">
            <v>TRA</v>
          </cell>
          <cell r="E1868">
            <v>496.52671767459532</v>
          </cell>
          <cell r="F1868">
            <v>705.44588939827827</v>
          </cell>
          <cell r="G1868">
            <v>352.7055550276184</v>
          </cell>
          <cell r="H1868">
            <v>949.5201229936996</v>
          </cell>
          <cell r="I1868">
            <v>1109.749230248503</v>
          </cell>
          <cell r="J1868">
            <v>1262.5657572629459</v>
          </cell>
          <cell r="K1868">
            <v>1317.390531028042</v>
          </cell>
          <cell r="L1868">
            <v>1366.753985508908</v>
          </cell>
          <cell r="M1868">
            <v>1407.983407339392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TRA_CO2</v>
          </cell>
          <cell r="D1869" t="str">
            <v>TRA</v>
          </cell>
          <cell r="E1869">
            <v>11953.05318348642</v>
          </cell>
          <cell r="F1869">
            <v>16982.43404411455</v>
          </cell>
          <cell r="G1869">
            <v>8490.7983946982022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TRA_N2O</v>
          </cell>
          <cell r="D1870" t="str">
            <v>TRA</v>
          </cell>
          <cell r="E1870">
            <v>99.305343534919061</v>
          </cell>
          <cell r="F1870">
            <v>141.08917787965569</v>
          </cell>
          <cell r="G1870">
            <v>70.541111005523689</v>
          </cell>
          <cell r="H1870">
            <v>189.90402459873991</v>
          </cell>
          <cell r="I1870">
            <v>221.94984604970071</v>
          </cell>
          <cell r="J1870">
            <v>252.51315145258931</v>
          </cell>
          <cell r="K1870">
            <v>263.4781062056083</v>
          </cell>
          <cell r="L1870">
            <v>273.3507971017815</v>
          </cell>
          <cell r="M1870">
            <v>281.59668146787828</v>
          </cell>
        </row>
        <row r="1871">
          <cell r="A1871" t="str">
            <v>EUR</v>
          </cell>
          <cell r="B1871" t="str">
            <v>TRA_FT_DST</v>
          </cell>
          <cell r="C1871" t="str">
            <v>TOT_CO2</v>
          </cell>
          <cell r="D1871" t="str">
            <v>TRA</v>
          </cell>
          <cell r="E1871">
            <v>0</v>
          </cell>
          <cell r="F1871">
            <v>0</v>
          </cell>
          <cell r="G1871">
            <v>-20865.301139374998</v>
          </cell>
          <cell r="H1871">
            <v>-57006.342509884184</v>
          </cell>
          <cell r="I1871">
            <v>-126109.5521272289</v>
          </cell>
          <cell r="J1871">
            <v>-139645.06797721589</v>
          </cell>
          <cell r="K1871">
            <v>-104754.5773616909</v>
          </cell>
          <cell r="L1871">
            <v>-107664.0760299692</v>
          </cell>
          <cell r="M1871">
            <v>-142284.33163463659</v>
          </cell>
        </row>
        <row r="1872">
          <cell r="A1872" t="str">
            <v>EUR</v>
          </cell>
          <cell r="B1872" t="str">
            <v>TRA_FT_DST</v>
          </cell>
          <cell r="C1872" t="str">
            <v>TOT_CO2_EQ_GWP_100</v>
          </cell>
          <cell r="D1872" t="str">
            <v>TRA</v>
          </cell>
          <cell r="E1872">
            <v>0</v>
          </cell>
          <cell r="F1872">
            <v>0</v>
          </cell>
          <cell r="G1872">
            <v>-20928.25880296305</v>
          </cell>
          <cell r="H1872">
            <v>-57178.349906765208</v>
          </cell>
          <cell r="I1872">
            <v>-126490.0672563916</v>
          </cell>
          <cell r="J1872">
            <v>-140066.42433113171</v>
          </cell>
          <cell r="K1872">
            <v>-105070.65731648249</v>
          </cell>
          <cell r="L1872">
            <v>-107988.9349253159</v>
          </cell>
          <cell r="M1872">
            <v>-142713.65153877169</v>
          </cell>
        </row>
        <row r="1873">
          <cell r="A1873" t="str">
            <v>EUR</v>
          </cell>
          <cell r="B1873" t="str">
            <v>TRA_FT_DST</v>
          </cell>
          <cell r="C1873" t="str">
            <v>TRA_CH4</v>
          </cell>
          <cell r="D1873" t="str">
            <v>TRA</v>
          </cell>
          <cell r="E1873">
            <v>0</v>
          </cell>
          <cell r="F1873">
            <v>0</v>
          </cell>
          <cell r="G1873">
            <v>-854.55158249999999</v>
          </cell>
          <cell r="H1873">
            <v>-2334.730751258056</v>
          </cell>
          <cell r="I1873">
            <v>-5164.8963328557938</v>
          </cell>
          <cell r="J1873">
            <v>-5719.2519308074779</v>
          </cell>
          <cell r="K1873">
            <v>-4290.2898578166914</v>
          </cell>
          <cell r="L1873">
            <v>-4409.4502128315034</v>
          </cell>
          <cell r="M1873">
            <v>-5827.3446403264161</v>
          </cell>
        </row>
        <row r="1874">
          <cell r="A1874" t="str">
            <v>EUR</v>
          </cell>
          <cell r="B1874" t="str">
            <v>TRA_FT_DST</v>
          </cell>
          <cell r="C1874" t="str">
            <v>TRA_CO2</v>
          </cell>
          <cell r="D1874" t="str">
            <v>TRA</v>
          </cell>
          <cell r="E1874">
            <v>0</v>
          </cell>
          <cell r="F1874">
            <v>0</v>
          </cell>
          <cell r="G1874">
            <v>-20865.301139374998</v>
          </cell>
          <cell r="H1874">
            <v>-57006.342509884184</v>
          </cell>
          <cell r="I1874">
            <v>-126109.5521272289</v>
          </cell>
          <cell r="J1874">
            <v>-139645.06797721589</v>
          </cell>
          <cell r="K1874">
            <v>-104754.5773616909</v>
          </cell>
          <cell r="L1874">
            <v>-107664.0760299692</v>
          </cell>
          <cell r="M1874">
            <v>-142284.33163463659</v>
          </cell>
        </row>
        <row r="1875">
          <cell r="A1875" t="str">
            <v>EUR</v>
          </cell>
          <cell r="B1875" t="str">
            <v>TRA_FT_DST</v>
          </cell>
          <cell r="C1875" t="str">
            <v>TRA_N2O</v>
          </cell>
          <cell r="D1875" t="str">
            <v>TRA</v>
          </cell>
          <cell r="E1875">
            <v>0</v>
          </cell>
          <cell r="F1875">
            <v>0</v>
          </cell>
          <cell r="G1875">
            <v>-139.57675847499999</v>
          </cell>
          <cell r="H1875">
            <v>-381.33935603881559</v>
          </cell>
          <cell r="I1875">
            <v>-843.599734366446</v>
          </cell>
          <cell r="J1875">
            <v>-934.14448203188783</v>
          </cell>
          <cell r="K1875">
            <v>-700.74734344339288</v>
          </cell>
          <cell r="L1875">
            <v>-720.21020142914551</v>
          </cell>
          <cell r="M1875">
            <v>-951.79962458664772</v>
          </cell>
        </row>
        <row r="1876">
          <cell r="A1876" t="str">
            <v>EUR</v>
          </cell>
          <cell r="B1876" t="str">
            <v>TRA_FT_DST_INT</v>
          </cell>
          <cell r="C1876" t="str">
            <v>TOT_BUN_CO2_EQ_GWP_100</v>
          </cell>
          <cell r="D1876" t="str">
            <v>TRA</v>
          </cell>
          <cell r="E1876">
            <v>-7366.3173954221766</v>
          </cell>
          <cell r="F1876">
            <v>0</v>
          </cell>
          <cell r="G1876">
            <v>0</v>
          </cell>
          <cell r="H1876">
            <v>-7062.1057957216444</v>
          </cell>
          <cell r="I1876">
            <v>0</v>
          </cell>
          <cell r="J1876">
            <v>0</v>
          </cell>
          <cell r="K1876">
            <v>0</v>
          </cell>
          <cell r="M1876">
            <v>0</v>
          </cell>
        </row>
        <row r="1877">
          <cell r="A1877" t="str">
            <v>EUR</v>
          </cell>
          <cell r="B1877" t="str">
            <v>TRA_FT_DST_INT</v>
          </cell>
          <cell r="C1877" t="str">
            <v>TRA_BUN_CH4</v>
          </cell>
          <cell r="D1877" t="str">
            <v>TRA</v>
          </cell>
          <cell r="E1877">
            <v>-300.78461121495968</v>
          </cell>
          <cell r="F1877">
            <v>0</v>
          </cell>
          <cell r="G1877">
            <v>0</v>
          </cell>
          <cell r="H1877">
            <v>-288.3629135292382</v>
          </cell>
          <cell r="I1877">
            <v>0</v>
          </cell>
          <cell r="J1877">
            <v>0</v>
          </cell>
          <cell r="K1877">
            <v>0</v>
          </cell>
          <cell r="M1877">
            <v>0</v>
          </cell>
        </row>
        <row r="1878">
          <cell r="A1878" t="str">
            <v>EUR</v>
          </cell>
          <cell r="B1878" t="str">
            <v>TRA_FT_DST_INT</v>
          </cell>
          <cell r="C1878" t="str">
            <v>TRA_BUN_CO2</v>
          </cell>
          <cell r="D1878" t="str">
            <v>TRA</v>
          </cell>
          <cell r="E1878">
            <v>-7344.1575904986003</v>
          </cell>
          <cell r="F1878">
            <v>0</v>
          </cell>
          <cell r="G1878">
            <v>0</v>
          </cell>
          <cell r="H1878">
            <v>-7040.8611386722323</v>
          </cell>
          <cell r="I1878">
            <v>0</v>
          </cell>
          <cell r="J1878">
            <v>0</v>
          </cell>
          <cell r="K1878">
            <v>0</v>
          </cell>
          <cell r="M1878">
            <v>0</v>
          </cell>
        </row>
        <row r="1879">
          <cell r="A1879" t="str">
            <v>EUR</v>
          </cell>
          <cell r="B1879" t="str">
            <v>TRA_FT_DST_INT</v>
          </cell>
          <cell r="C1879" t="str">
            <v>TRA_BUN_N2O</v>
          </cell>
          <cell r="D1879" t="str">
            <v>TRA</v>
          </cell>
          <cell r="E1879">
            <v>-49.128153165110078</v>
          </cell>
          <cell r="F1879">
            <v>0</v>
          </cell>
          <cell r="G1879">
            <v>0</v>
          </cell>
          <cell r="H1879">
            <v>-47.099275876442228</v>
          </cell>
          <cell r="I1879">
            <v>0</v>
          </cell>
          <cell r="J1879">
            <v>0</v>
          </cell>
          <cell r="K1879">
            <v>0</v>
          </cell>
          <cell r="M1879">
            <v>0</v>
          </cell>
        </row>
        <row r="1880">
          <cell r="A1880" t="str">
            <v>EUR</v>
          </cell>
          <cell r="B1880" t="str">
            <v>TRA_FT_GSL</v>
          </cell>
          <cell r="C1880" t="str">
            <v>TOT_CO2</v>
          </cell>
          <cell r="D1880" t="str">
            <v>TRA</v>
          </cell>
          <cell r="E1880">
            <v>-19043.696482316231</v>
          </cell>
          <cell r="F1880">
            <v>-16195.750246912539</v>
          </cell>
          <cell r="G1880">
            <v>-26545.018904731802</v>
          </cell>
          <cell r="H1880">
            <v>-11764.87980211277</v>
          </cell>
          <cell r="I1880">
            <v>-18358.74659690537</v>
          </cell>
          <cell r="J1880">
            <v>-14834.43333480615</v>
          </cell>
          <cell r="K1880">
            <v>-2172.9616139831051</v>
          </cell>
          <cell r="L1880">
            <v>-158.8094547978769</v>
          </cell>
          <cell r="M1880">
            <v>-39.587873495827033</v>
          </cell>
        </row>
        <row r="1881">
          <cell r="A1881" t="str">
            <v>EUR</v>
          </cell>
          <cell r="B1881" t="str">
            <v>TRA_FT_GSL</v>
          </cell>
          <cell r="C1881" t="str">
            <v>TOT_CO2_EQ_GWP_100</v>
          </cell>
          <cell r="D1881" t="str">
            <v>TRA</v>
          </cell>
          <cell r="E1881">
            <v>-19103.637208555501</v>
          </cell>
          <cell r="F1881">
            <v>-16246.72695895431</v>
          </cell>
          <cell r="G1881">
            <v>-26628.570315701949</v>
          </cell>
          <cell r="H1881">
            <v>-11801.91018852494</v>
          </cell>
          <cell r="I1881">
            <v>-18416.53141850674</v>
          </cell>
          <cell r="J1881">
            <v>-14881.12525243159</v>
          </cell>
          <cell r="K1881">
            <v>-2179.8010895730022</v>
          </cell>
          <cell r="L1881">
            <v>-159.30931332392959</v>
          </cell>
          <cell r="M1881">
            <v>-39.712477765266627</v>
          </cell>
        </row>
        <row r="1882">
          <cell r="A1882" t="str">
            <v>EUR</v>
          </cell>
          <cell r="B1882" t="str">
            <v>TRA_FT_GSL</v>
          </cell>
          <cell r="C1882" t="str">
            <v>TRA_CH4</v>
          </cell>
          <cell r="D1882" t="str">
            <v>TRA</v>
          </cell>
          <cell r="E1882">
            <v>-813.60138773780534</v>
          </cell>
          <cell r="F1882">
            <v>-691.92894817342108</v>
          </cell>
          <cell r="G1882">
            <v>-1134.079417747015</v>
          </cell>
          <cell r="H1882">
            <v>-502.62944184474941</v>
          </cell>
          <cell r="I1882">
            <v>-784.33836215773431</v>
          </cell>
          <cell r="J1882">
            <v>-633.76958137878705</v>
          </cell>
          <cell r="K1882">
            <v>-92.835158672020995</v>
          </cell>
          <cell r="L1882">
            <v>-6.7847958472462357</v>
          </cell>
          <cell r="M1882">
            <v>-1.691307611613232</v>
          </cell>
        </row>
        <row r="1883">
          <cell r="A1883" t="str">
            <v>EUR</v>
          </cell>
          <cell r="B1883" t="str">
            <v>TRA_FT_GSL</v>
          </cell>
          <cell r="C1883" t="str">
            <v>TRA_CO2</v>
          </cell>
          <cell r="D1883" t="str">
            <v>TRA</v>
          </cell>
          <cell r="E1883">
            <v>-19043.696482316231</v>
          </cell>
          <cell r="F1883">
            <v>-16195.750246912539</v>
          </cell>
          <cell r="G1883">
            <v>-26545.018904731802</v>
          </cell>
          <cell r="H1883">
            <v>-11764.87980211277</v>
          </cell>
          <cell r="I1883">
            <v>-18358.74659690537</v>
          </cell>
          <cell r="J1883">
            <v>-14834.43333480615</v>
          </cell>
          <cell r="K1883">
            <v>-2172.9616139831051</v>
          </cell>
          <cell r="L1883">
            <v>-158.8094547978769</v>
          </cell>
          <cell r="M1883">
            <v>-39.587873495827033</v>
          </cell>
        </row>
        <row r="1884">
          <cell r="A1884" t="str">
            <v>EUR</v>
          </cell>
          <cell r="B1884" t="str">
            <v>TRA_FT_GSL</v>
          </cell>
          <cell r="C1884" t="str">
            <v>TRA_N2O</v>
          </cell>
          <cell r="D1884" t="str">
            <v>TRA</v>
          </cell>
          <cell r="E1884">
            <v>-132.88822666384161</v>
          </cell>
          <cell r="F1884">
            <v>-113.0150615349921</v>
          </cell>
          <cell r="G1884">
            <v>-185.23297156534579</v>
          </cell>
          <cell r="H1884">
            <v>-82.096142167975714</v>
          </cell>
          <cell r="I1884">
            <v>-128.10859915242989</v>
          </cell>
          <cell r="J1884">
            <v>-103.5156982918685</v>
          </cell>
          <cell r="K1884">
            <v>-15.16307591643009</v>
          </cell>
          <cell r="L1884">
            <v>-1.1081833217168851</v>
          </cell>
          <cell r="M1884">
            <v>-0.27624690989682782</v>
          </cell>
        </row>
        <row r="1885">
          <cell r="A1885" t="str">
            <v>EUR</v>
          </cell>
          <cell r="B1885" t="str">
            <v>TRA_FT_JTK</v>
          </cell>
          <cell r="C1885" t="str">
            <v>TOT_CO2</v>
          </cell>
          <cell r="D1885" t="str">
            <v>TRA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-835.77803229208257</v>
          </cell>
          <cell r="J1885">
            <v>-1874.345047429882</v>
          </cell>
          <cell r="K1885">
            <v>-4091.9068617167268</v>
          </cell>
          <cell r="L1885">
            <v>-3004.116794950899</v>
          </cell>
          <cell r="M1885">
            <v>-32236.743861528459</v>
          </cell>
        </row>
        <row r="1886">
          <cell r="A1886" t="str">
            <v>EUR</v>
          </cell>
          <cell r="B1886" t="str">
            <v>TRA_FT_JTK</v>
          </cell>
          <cell r="C1886" t="str">
            <v>TOT_CO2_EQ_GWP_100</v>
          </cell>
          <cell r="D1886" t="str">
            <v>TRA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-838.33582321838003</v>
          </cell>
          <cell r="J1886">
            <v>-1880.0812388226129</v>
          </cell>
          <cell r="K1886">
            <v>-4104.4296151725102</v>
          </cell>
          <cell r="L1886">
            <v>-3013.3105071361661</v>
          </cell>
          <cell r="M1886">
            <v>-32335.400260424551</v>
          </cell>
        </row>
        <row r="1887">
          <cell r="A1887" t="str">
            <v>EUR</v>
          </cell>
          <cell r="B1887" t="str">
            <v>TRA_FT_JTK</v>
          </cell>
          <cell r="C1887" t="str">
            <v>TRA_CH4</v>
          </cell>
          <cell r="D1887" t="str">
            <v>TRA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-34.718001895267903</v>
          </cell>
          <cell r="J1887">
            <v>-77.859805348790459</v>
          </cell>
          <cell r="K1887">
            <v>-169.97674584810559</v>
          </cell>
          <cell r="L1887">
            <v>-124.7902296434879</v>
          </cell>
          <cell r="M1887">
            <v>-1339.105948277283</v>
          </cell>
        </row>
        <row r="1888">
          <cell r="A1888" t="str">
            <v>EUR</v>
          </cell>
          <cell r="B1888" t="str">
            <v>TRA_FT_JTK</v>
          </cell>
          <cell r="C1888" t="str">
            <v>TRA_CO2</v>
          </cell>
          <cell r="D1888" t="str">
            <v>TRA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-835.77803229208257</v>
          </cell>
          <cell r="J1888">
            <v>-1874.345047429882</v>
          </cell>
          <cell r="K1888">
            <v>-4091.9068617167268</v>
          </cell>
          <cell r="L1888">
            <v>-3004.116794950899</v>
          </cell>
          <cell r="M1888">
            <v>-32236.743861528459</v>
          </cell>
        </row>
        <row r="1889">
          <cell r="A1889" t="str">
            <v>EUR</v>
          </cell>
          <cell r="B1889" t="str">
            <v>TRA_FT_JTK</v>
          </cell>
          <cell r="C1889" t="str">
            <v>TRA_N2O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-5.6706069762270888</v>
          </cell>
          <cell r="J1889">
            <v>-12.717101540302441</v>
          </cell>
          <cell r="K1889">
            <v>-27.76286848852391</v>
          </cell>
          <cell r="L1889">
            <v>-20.382404175103019</v>
          </cell>
          <cell r="M1889">
            <v>-218.7206382186229</v>
          </cell>
        </row>
        <row r="1890">
          <cell r="A1890" t="str">
            <v>EUR</v>
          </cell>
          <cell r="B1890" t="str">
            <v>TRA_FT_NGA</v>
          </cell>
          <cell r="C1890" t="str">
            <v>TOT_CO2</v>
          </cell>
          <cell r="D1890" t="str">
            <v>TRA</v>
          </cell>
          <cell r="E1890">
            <v>0</v>
          </cell>
          <cell r="F1890">
            <v>0</v>
          </cell>
          <cell r="G1890">
            <v>-30.028775338799999</v>
          </cell>
          <cell r="H1890">
            <v>-2947.2106067941941</v>
          </cell>
          <cell r="I1890">
            <v>-19428.16689070033</v>
          </cell>
          <cell r="J1890">
            <v>-57258.07954391469</v>
          </cell>
          <cell r="K1890">
            <v>-75748.923012740925</v>
          </cell>
          <cell r="L1890">
            <v>-138721.89807644219</v>
          </cell>
        </row>
        <row r="1891">
          <cell r="A1891" t="str">
            <v>EUR</v>
          </cell>
          <cell r="B1891" t="str">
            <v>TRA_FT_NGA</v>
          </cell>
          <cell r="C1891" t="str">
            <v>TOT_CO2_EQ_GWP_100</v>
          </cell>
          <cell r="D1891" t="str">
            <v>TRA</v>
          </cell>
          <cell r="E1891">
            <v>0</v>
          </cell>
          <cell r="F1891">
            <v>0</v>
          </cell>
          <cell r="G1891">
            <v>-30.059788849703999</v>
          </cell>
          <cell r="H1891">
            <v>-2945.8108761629978</v>
          </cell>
          <cell r="I1891">
            <v>-19420.522385789111</v>
          </cell>
          <cell r="J1891">
            <v>-57235.643254849187</v>
          </cell>
          <cell r="K1891">
            <v>-75722.860095273965</v>
          </cell>
          <cell r="L1891">
            <v>-138667.77593657991</v>
          </cell>
        </row>
        <row r="1892">
          <cell r="A1892" t="str">
            <v>EUR</v>
          </cell>
          <cell r="B1892" t="str">
            <v>TRA_FT_NGA</v>
          </cell>
          <cell r="C1892" t="str">
            <v>TRA_CH4</v>
          </cell>
          <cell r="D1892" t="str">
            <v>TRA</v>
          </cell>
          <cell r="E1892">
            <v>0</v>
          </cell>
          <cell r="F1892">
            <v>0</v>
          </cell>
          <cell r="G1892">
            <v>-0.56593998000000001</v>
          </cell>
          <cell r="H1892">
            <v>122.19870589798769</v>
          </cell>
          <cell r="I1892">
            <v>742.23656534660665</v>
          </cell>
          <cell r="J1892">
            <v>2183.761981321732</v>
          </cell>
          <cell r="K1892">
            <v>2744.2263901819078</v>
          </cell>
          <cell r="L1892">
            <v>5281.2915972651854</v>
          </cell>
        </row>
        <row r="1893">
          <cell r="A1893" t="str">
            <v>EUR</v>
          </cell>
          <cell r="B1893" t="str">
            <v>TRA_FT_NGA</v>
          </cell>
          <cell r="C1893" t="str">
            <v>TRA_CO2</v>
          </cell>
          <cell r="D1893" t="str">
            <v>TRA</v>
          </cell>
          <cell r="E1893">
            <v>0</v>
          </cell>
          <cell r="F1893">
            <v>0</v>
          </cell>
          <cell r="G1893">
            <v>-30.028775338799999</v>
          </cell>
          <cell r="H1893">
            <v>-2947.2106067941941</v>
          </cell>
          <cell r="I1893">
            <v>-19428.16689070033</v>
          </cell>
          <cell r="J1893">
            <v>-57258.07954391469</v>
          </cell>
          <cell r="K1893">
            <v>-75748.923012740925</v>
          </cell>
          <cell r="L1893">
            <v>-138721.89807644219</v>
          </cell>
        </row>
        <row r="1894">
          <cell r="A1894" t="str">
            <v>EUR</v>
          </cell>
          <cell r="B1894" t="str">
            <v>TRA_FT_NGA</v>
          </cell>
          <cell r="C1894" t="str">
            <v>TRA_N2O</v>
          </cell>
          <cell r="D1894" t="str">
            <v>TRA</v>
          </cell>
          <cell r="E1894">
            <v>0</v>
          </cell>
          <cell r="F1894">
            <v>0</v>
          </cell>
          <cell r="G1894">
            <v>-5.6593998E-2</v>
          </cell>
          <cell r="H1894">
            <v>-5.5544866317267134</v>
          </cell>
          <cell r="I1894">
            <v>-36.615467189408847</v>
          </cell>
          <cell r="J1894">
            <v>-107.9119478777133</v>
          </cell>
          <cell r="K1894">
            <v>-142.76088015970771</v>
          </cell>
          <cell r="L1894">
            <v>-261.44345660844738</v>
          </cell>
        </row>
        <row r="1895">
          <cell r="A1895" t="str">
            <v>EUR</v>
          </cell>
          <cell r="B1895" t="str">
            <v>TRA_NAV_DOM_DST_EXS</v>
          </cell>
          <cell r="C1895" t="str">
            <v>TOT_CH4</v>
          </cell>
          <cell r="D1895" t="str">
            <v>TRA</v>
          </cell>
          <cell r="E1895">
            <v>0.68887263467189042</v>
          </cell>
          <cell r="F1895">
            <v>0.32550274436017729</v>
          </cell>
          <cell r="G1895">
            <v>0.2066617904015671</v>
          </cell>
          <cell r="H1895">
            <v>0.13777452693437811</v>
          </cell>
          <cell r="I1895">
            <v>6.8887263467189055E-2</v>
          </cell>
        </row>
        <row r="1896">
          <cell r="A1896" t="str">
            <v>EUR</v>
          </cell>
          <cell r="B1896" t="str">
            <v>TRA_NAV_DOM_DST_EXS</v>
          </cell>
          <cell r="C1896" t="str">
            <v>TOT_CO2</v>
          </cell>
          <cell r="D1896" t="str">
            <v>TRA</v>
          </cell>
          <cell r="E1896">
            <v>16819.973496571991</v>
          </cell>
          <cell r="F1896">
            <v>7947.692008127663</v>
          </cell>
          <cell r="G1896">
            <v>5045.992048971596</v>
          </cell>
          <cell r="H1896">
            <v>3363.9946993143972</v>
          </cell>
          <cell r="I1896">
            <v>1681.997349657199</v>
          </cell>
        </row>
        <row r="1897">
          <cell r="A1897" t="str">
            <v>EUR</v>
          </cell>
          <cell r="B1897" t="str">
            <v>TRA_NAV_DOM_DST_EXS</v>
          </cell>
          <cell r="C1897" t="str">
            <v>TOT_CO2_EQ_GWP_100</v>
          </cell>
          <cell r="D1897" t="str">
            <v>TRA</v>
          </cell>
          <cell r="E1897">
            <v>16878.25212146523</v>
          </cell>
          <cell r="F1897">
            <v>7975.2295403005319</v>
          </cell>
          <cell r="G1897">
            <v>5063.4756364395689</v>
          </cell>
          <cell r="H1897">
            <v>3375.650424293045</v>
          </cell>
          <cell r="I1897">
            <v>1687.825212146523</v>
          </cell>
        </row>
        <row r="1898">
          <cell r="A1898" t="str">
            <v>EUR</v>
          </cell>
          <cell r="B1898" t="str">
            <v>TRA_NAV_DOM_DST_EXS</v>
          </cell>
          <cell r="C1898" t="str">
            <v>TOT_N2O</v>
          </cell>
          <cell r="D1898" t="str">
            <v>TRA</v>
          </cell>
          <cell r="E1898">
            <v>0.137774526934378</v>
          </cell>
          <cell r="F1898">
            <v>6.5100548872035438E-2</v>
          </cell>
          <cell r="G1898">
            <v>4.1332358080313408E-2</v>
          </cell>
          <cell r="H1898">
            <v>2.7554905386875599E-2</v>
          </cell>
          <cell r="I1898">
            <v>1.377745269343781E-2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TRA_CH4</v>
          </cell>
          <cell r="D1899" t="str">
            <v>TRA</v>
          </cell>
          <cell r="E1899">
            <v>688.8726346718903</v>
          </cell>
          <cell r="F1899">
            <v>325.50274436017719</v>
          </cell>
          <cell r="G1899">
            <v>206.66179040156709</v>
          </cell>
          <cell r="H1899">
            <v>137.774526934378</v>
          </cell>
          <cell r="I1899">
            <v>68.887263467189044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TRA_CO2</v>
          </cell>
          <cell r="D1900" t="str">
            <v>TRA</v>
          </cell>
          <cell r="E1900">
            <v>16819.973496571991</v>
          </cell>
          <cell r="F1900">
            <v>7947.692008127663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TRA_N2O</v>
          </cell>
          <cell r="D1901" t="str">
            <v>TRA</v>
          </cell>
          <cell r="E1901">
            <v>137.774526934378</v>
          </cell>
          <cell r="F1901">
            <v>65.100548872035432</v>
          </cell>
          <cell r="G1901">
            <v>41.332358080313398</v>
          </cell>
          <cell r="H1901">
            <v>27.5549053868756</v>
          </cell>
          <cell r="I1901">
            <v>13.7774526934378</v>
          </cell>
        </row>
        <row r="1902">
          <cell r="A1902" t="str">
            <v>EUR</v>
          </cell>
          <cell r="B1902" t="str">
            <v>TRA_NAV_DOM_DST_NEW</v>
          </cell>
          <cell r="C1902" t="str">
            <v>TOT_CH4</v>
          </cell>
          <cell r="D1902" t="str">
            <v>TRA</v>
          </cell>
          <cell r="H1902">
            <v>0.1006894168899588</v>
          </cell>
          <cell r="I1902">
            <v>0.62892624157531651</v>
          </cell>
          <cell r="J1902">
            <v>0.68731165663349281</v>
          </cell>
          <cell r="K1902">
            <v>0.58065102012626146</v>
          </cell>
          <cell r="L1902">
            <v>0.38467974476134581</v>
          </cell>
          <cell r="M1902">
            <v>0.60647941997376875</v>
          </cell>
        </row>
        <row r="1903">
          <cell r="A1903" t="str">
            <v>EUR</v>
          </cell>
          <cell r="B1903" t="str">
            <v>TRA_NAV_DOM_DST_NEW</v>
          </cell>
          <cell r="C1903" t="str">
            <v>TOT_CO2</v>
          </cell>
          <cell r="D1903" t="str">
            <v>TRA</v>
          </cell>
          <cell r="H1903">
            <v>2458.4999290631599</v>
          </cell>
          <cell r="I1903">
            <v>15356.28239846398</v>
          </cell>
          <cell r="J1903">
            <v>16781.85961613445</v>
          </cell>
          <cell r="K1903">
            <v>14177.562408082889</v>
          </cell>
          <cell r="L1903">
            <v>9392.5971012561895</v>
          </cell>
          <cell r="M1903">
            <v>14808.205837692851</v>
          </cell>
        </row>
        <row r="1904">
          <cell r="A1904" t="str">
            <v>EUR</v>
          </cell>
          <cell r="B1904" t="str">
            <v>TRA_NAV_DOM_DST_NEW</v>
          </cell>
          <cell r="C1904" t="str">
            <v>TOT_CO2_EQ_GWP_100</v>
          </cell>
          <cell r="D1904" t="str">
            <v>TRA</v>
          </cell>
          <cell r="H1904">
            <v>2467.0182537320511</v>
          </cell>
          <cell r="I1904">
            <v>15409.489558501249</v>
          </cell>
          <cell r="J1904">
            <v>16840.006182285641</v>
          </cell>
          <cell r="K1904">
            <v>14226.685484385571</v>
          </cell>
          <cell r="L1904">
            <v>9425.141007663</v>
          </cell>
          <cell r="M1904">
            <v>14859.513996622631</v>
          </cell>
        </row>
        <row r="1905">
          <cell r="A1905" t="str">
            <v>EUR</v>
          </cell>
          <cell r="B1905" t="str">
            <v>TRA_NAV_DOM_DST_NEW</v>
          </cell>
          <cell r="C1905" t="str">
            <v>TOT_N2O</v>
          </cell>
          <cell r="D1905" t="str">
            <v>TRA</v>
          </cell>
          <cell r="H1905">
            <v>2.0137883377991751E-2</v>
          </cell>
          <cell r="I1905">
            <v>0.1257852483150633</v>
          </cell>
          <cell r="J1905">
            <v>0.13746233132669849</v>
          </cell>
          <cell r="K1905">
            <v>0.1161302040252523</v>
          </cell>
          <cell r="L1905">
            <v>7.6935948952269115E-2</v>
          </cell>
          <cell r="M1905">
            <v>0.1212958839947537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TRA_CH4</v>
          </cell>
          <cell r="D1906" t="str">
            <v>TRA</v>
          </cell>
          <cell r="H1906">
            <v>100.68941688995881</v>
          </cell>
          <cell r="I1906">
            <v>628.92624157531657</v>
          </cell>
          <cell r="J1906">
            <v>687.31165663349282</v>
          </cell>
          <cell r="K1906">
            <v>580.65102012626153</v>
          </cell>
          <cell r="L1906">
            <v>384.67974476134572</v>
          </cell>
          <cell r="M1906">
            <v>606.4794199737687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TRA_CO2</v>
          </cell>
          <cell r="D1907" t="str">
            <v>TRA</v>
          </cell>
          <cell r="H1907">
            <v>2458.4999290631599</v>
          </cell>
          <cell r="I1907">
            <v>15356.28239846398</v>
          </cell>
          <cell r="J1907">
            <v>16781.85961613445</v>
          </cell>
          <cell r="K1907">
            <v>14177.562408082889</v>
          </cell>
          <cell r="L1907">
            <v>9392.5971012561895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TRA_N2O</v>
          </cell>
          <cell r="D1908" t="str">
            <v>TRA</v>
          </cell>
          <cell r="H1908">
            <v>20.137883377991749</v>
          </cell>
          <cell r="I1908">
            <v>125.7852483150633</v>
          </cell>
          <cell r="J1908">
            <v>137.46233132669849</v>
          </cell>
          <cell r="K1908">
            <v>116.1302040252523</v>
          </cell>
          <cell r="L1908">
            <v>76.935948952269143</v>
          </cell>
          <cell r="M1908">
            <v>121.29588399475369</v>
          </cell>
        </row>
        <row r="1909">
          <cell r="A1909" t="str">
            <v>EUR</v>
          </cell>
          <cell r="B1909" t="str">
            <v>TRA_NAV_DOM_DUAL_NEW</v>
          </cell>
          <cell r="C1909" t="str">
            <v>TOT_CH4</v>
          </cell>
          <cell r="D1909" t="str">
            <v>TRA</v>
          </cell>
          <cell r="G1909">
            <v>2.4807315480078379E-5</v>
          </cell>
          <cell r="I1909">
            <v>9.5818256041802765E-4</v>
          </cell>
          <cell r="J1909">
            <v>5.9640920966688446E-3</v>
          </cell>
          <cell r="K1909">
            <v>3.5143696930111053E-2</v>
          </cell>
          <cell r="L1909">
            <v>8.2070868713259318E-2</v>
          </cell>
        </row>
        <row r="1910">
          <cell r="A1910" t="str">
            <v>EUR</v>
          </cell>
          <cell r="B1910" t="str">
            <v>TRA_NAV_DOM_DUAL_NEW</v>
          </cell>
          <cell r="C1910" t="str">
            <v>TOT_CO2</v>
          </cell>
          <cell r="D1910" t="str">
            <v>TRA</v>
          </cell>
          <cell r="G1910">
            <v>0.61952135858915724</v>
          </cell>
          <cell r="I1910">
            <v>23.929012475506202</v>
          </cell>
          <cell r="J1910">
            <v>148.94325996080991</v>
          </cell>
          <cell r="K1910">
            <v>877.65525800130649</v>
          </cell>
          <cell r="L1910">
            <v>2049.5831613324631</v>
          </cell>
        </row>
        <row r="1911">
          <cell r="A1911" t="str">
            <v>EUR</v>
          </cell>
          <cell r="B1911" t="str">
            <v>TRA_NAV_DOM_DUAL_NEW</v>
          </cell>
          <cell r="C1911" t="str">
            <v>TOT_CO2_EQ_GWP_100</v>
          </cell>
          <cell r="D1911" t="str">
            <v>TRA</v>
          </cell>
          <cell r="G1911">
            <v>0.62162005747877191</v>
          </cell>
          <cell r="I1911">
            <v>24.010074720117569</v>
          </cell>
          <cell r="J1911">
            <v>149.44782215218811</v>
          </cell>
          <cell r="K1911">
            <v>880.6284147615936</v>
          </cell>
          <cell r="L1911">
            <v>2056.5263568256041</v>
          </cell>
        </row>
        <row r="1912">
          <cell r="A1912" t="str">
            <v>EUR</v>
          </cell>
          <cell r="B1912" t="str">
            <v>TRA_NAV_DOM_DUAL_NEW</v>
          </cell>
          <cell r="C1912" t="str">
            <v>TOT_N2O</v>
          </cell>
          <cell r="D1912" t="str">
            <v>TRA</v>
          </cell>
          <cell r="G1912">
            <v>4.9614630960156758E-6</v>
          </cell>
          <cell r="I1912">
            <v>1.9163651208360541E-4</v>
          </cell>
          <cell r="J1912">
            <v>1.192818419333768E-3</v>
          </cell>
          <cell r="K1912">
            <v>7.0287393860222072E-3</v>
          </cell>
          <cell r="L1912">
            <v>1.6414173742651861E-2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TRA_CH4</v>
          </cell>
          <cell r="D1913" t="str">
            <v>TRA</v>
          </cell>
          <cell r="G1913">
            <v>2.480731548007838E-2</v>
          </cell>
          <cell r="I1913">
            <v>0.95818256041802763</v>
          </cell>
          <cell r="J1913">
            <v>5.9640920966688444</v>
          </cell>
          <cell r="K1913">
            <v>35.143696930111041</v>
          </cell>
          <cell r="L1913">
            <v>82.070868713259301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TRA_CO2</v>
          </cell>
          <cell r="D1914" t="str">
            <v>TRA</v>
          </cell>
          <cell r="G1914">
            <v>0.61952135858915724</v>
          </cell>
          <cell r="I1914">
            <v>23.929012475506202</v>
          </cell>
          <cell r="J1914">
            <v>148.94325996080991</v>
          </cell>
          <cell r="K1914">
            <v>877.65525800130649</v>
          </cell>
          <cell r="L1914">
            <v>2049.5831613324631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TRA_N2O</v>
          </cell>
          <cell r="D1915" t="str">
            <v>TRA</v>
          </cell>
          <cell r="G1915">
            <v>4.9614630960156756E-3</v>
          </cell>
          <cell r="I1915">
            <v>0.19163651208360541</v>
          </cell>
          <cell r="J1915">
            <v>1.192818419333769</v>
          </cell>
          <cell r="K1915">
            <v>7.0287393860222069</v>
          </cell>
          <cell r="L1915">
            <v>16.414173742651862</v>
          </cell>
        </row>
        <row r="1916">
          <cell r="A1916" t="str">
            <v>EUR</v>
          </cell>
          <cell r="B1916" t="str">
            <v>TRA_NAV_DOM_GSL_EXS</v>
          </cell>
          <cell r="C1916" t="str">
            <v>TOT_CH4</v>
          </cell>
          <cell r="D1916" t="str">
            <v>TRA</v>
          </cell>
          <cell r="E1916">
            <v>2.1674515181194912E-2</v>
          </cell>
          <cell r="F1916">
            <v>1.733961214495593E-2</v>
          </cell>
          <cell r="G1916">
            <v>1.300470910871694E-2</v>
          </cell>
          <cell r="H1916">
            <v>1.733961214495593E-2</v>
          </cell>
          <cell r="I1916">
            <v>4.3349030362389816E-3</v>
          </cell>
        </row>
        <row r="1917">
          <cell r="A1917" t="str">
            <v>EUR</v>
          </cell>
          <cell r="B1917" t="str">
            <v>TRA_NAV_DOM_GSL_EXS</v>
          </cell>
          <cell r="C1917" t="str">
            <v>TOT_CO2</v>
          </cell>
          <cell r="D1917" t="str">
            <v>TRA</v>
          </cell>
          <cell r="E1917">
            <v>507.32815200783551</v>
          </cell>
          <cell r="F1917">
            <v>405.86252160626827</v>
          </cell>
          <cell r="G1917">
            <v>304.39689120470121</v>
          </cell>
          <cell r="H1917">
            <v>405.86252160626839</v>
          </cell>
          <cell r="I1917">
            <v>101.4656304015671</v>
          </cell>
        </row>
        <row r="1918">
          <cell r="A1918" t="str">
            <v>EUR</v>
          </cell>
          <cell r="B1918" t="str">
            <v>TRA_NAV_DOM_GSL_EXS</v>
          </cell>
          <cell r="C1918" t="str">
            <v>TOT_CO2_EQ_GWP_100</v>
          </cell>
          <cell r="D1918" t="str">
            <v>TRA</v>
          </cell>
          <cell r="E1918">
            <v>509.16181599216452</v>
          </cell>
          <cell r="F1918">
            <v>407.3294527937316</v>
          </cell>
          <cell r="G1918">
            <v>305.49708959529869</v>
          </cell>
          <cell r="H1918">
            <v>407.32945279373172</v>
          </cell>
          <cell r="I1918">
            <v>101.8323631984329</v>
          </cell>
        </row>
        <row r="1919">
          <cell r="A1919" t="str">
            <v>EUR</v>
          </cell>
          <cell r="B1919" t="str">
            <v>TRA_NAV_DOM_GSL_EXS</v>
          </cell>
          <cell r="C1919" t="str">
            <v>TOT_N2O</v>
          </cell>
          <cell r="D1919" t="str">
            <v>TRA</v>
          </cell>
          <cell r="E1919">
            <v>4.3349030362389799E-3</v>
          </cell>
          <cell r="F1919">
            <v>3.4679224289911842E-3</v>
          </cell>
          <cell r="G1919">
            <v>2.600941821743388E-3</v>
          </cell>
          <cell r="H1919">
            <v>3.467922428991185E-3</v>
          </cell>
          <cell r="I1919">
            <v>8.6698060724779626E-4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TRA_CH4</v>
          </cell>
          <cell r="D1920" t="str">
            <v>TRA</v>
          </cell>
          <cell r="E1920">
            <v>21.674515181194909</v>
          </cell>
          <cell r="F1920">
            <v>17.339612144955929</v>
          </cell>
          <cell r="G1920">
            <v>13.00470910871694</v>
          </cell>
          <cell r="H1920">
            <v>17.339612144955929</v>
          </cell>
          <cell r="I1920">
            <v>4.3349030362389822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TRA_CO2</v>
          </cell>
          <cell r="D1921" t="str">
            <v>TRA</v>
          </cell>
          <cell r="E1921">
            <v>507.32815200783551</v>
          </cell>
          <cell r="F1921">
            <v>405.86252160626827</v>
          </cell>
          <cell r="G1921">
            <v>304.39689120470121</v>
          </cell>
          <cell r="H1921">
            <v>405.86252160626839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TRA_N2O</v>
          </cell>
          <cell r="D1922" t="str">
            <v>TRA</v>
          </cell>
          <cell r="E1922">
            <v>4.3349030362389804</v>
          </cell>
          <cell r="F1922">
            <v>3.4679224289911841</v>
          </cell>
          <cell r="G1922">
            <v>2.6009418217433882</v>
          </cell>
          <cell r="H1922">
            <v>3.4679224289911841</v>
          </cell>
          <cell r="I1922">
            <v>0.86698060724779602</v>
          </cell>
        </row>
        <row r="1923">
          <cell r="A1923" t="str">
            <v>EUR</v>
          </cell>
          <cell r="B1923" t="str">
            <v>TRA_NAV_DOM_HFO_EXS</v>
          </cell>
          <cell r="C1923" t="str">
            <v>TOT_CH4</v>
          </cell>
          <cell r="D1923" t="str">
            <v>TRA</v>
          </cell>
          <cell r="E1923">
            <v>0.2101485602350637</v>
          </cell>
          <cell r="F1923">
            <v>0.16811884818805101</v>
          </cell>
          <cell r="G1923">
            <v>6.30445680705191E-2</v>
          </cell>
          <cell r="H1923">
            <v>4.2029712047012738E-2</v>
          </cell>
          <cell r="I1923">
            <v>2.1014856023506358E-2</v>
          </cell>
        </row>
        <row r="1924">
          <cell r="A1924" t="str">
            <v>EUR</v>
          </cell>
          <cell r="B1924" t="str">
            <v>TRA_NAV_DOM_HFO_EXS</v>
          </cell>
          <cell r="C1924" t="str">
            <v>TOT_CO2</v>
          </cell>
          <cell r="D1924" t="str">
            <v>TRA</v>
          </cell>
          <cell r="E1924">
            <v>5248.1100442703228</v>
          </cell>
          <cell r="F1924">
            <v>4198.4880354162588</v>
          </cell>
          <cell r="G1924">
            <v>1574.4330132810969</v>
          </cell>
          <cell r="H1924">
            <v>1049.6220088540649</v>
          </cell>
          <cell r="I1924">
            <v>524.81100442703223</v>
          </cell>
        </row>
        <row r="1925">
          <cell r="A1925" t="str">
            <v>EUR</v>
          </cell>
          <cell r="B1925" t="str">
            <v>TRA_NAV_DOM_HFO_EXS</v>
          </cell>
          <cell r="C1925" t="str">
            <v>TOT_CO2_EQ_GWP_100</v>
          </cell>
          <cell r="D1925" t="str">
            <v>TRA</v>
          </cell>
          <cell r="E1925">
            <v>5265.8886124662104</v>
          </cell>
          <cell r="F1925">
            <v>4212.7108899729683</v>
          </cell>
          <cell r="G1925">
            <v>1579.7665837398631</v>
          </cell>
          <cell r="H1925">
            <v>1053.1777224932421</v>
          </cell>
          <cell r="I1925">
            <v>526.58886124662081</v>
          </cell>
        </row>
        <row r="1926">
          <cell r="A1926" t="str">
            <v>EUR</v>
          </cell>
          <cell r="B1926" t="str">
            <v>TRA_NAV_DOM_HFO_EXS</v>
          </cell>
          <cell r="C1926" t="str">
            <v>TOT_N2O</v>
          </cell>
          <cell r="D1926" t="str">
            <v>TRA</v>
          </cell>
          <cell r="E1926">
            <v>4.2029712047012717E-2</v>
          </cell>
          <cell r="F1926">
            <v>3.3623769637610178E-2</v>
          </cell>
          <cell r="G1926">
            <v>1.2608913614103819E-2</v>
          </cell>
          <cell r="H1926">
            <v>8.4059424094025444E-3</v>
          </cell>
          <cell r="I1926">
            <v>4.2029712047012722E-3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TRA_CH4</v>
          </cell>
          <cell r="D1927" t="str">
            <v>TRA</v>
          </cell>
          <cell r="E1927">
            <v>210.14856023506371</v>
          </cell>
          <cell r="F1927">
            <v>168.11884818805089</v>
          </cell>
          <cell r="G1927">
            <v>63.044568070519112</v>
          </cell>
          <cell r="H1927">
            <v>42.029712047012737</v>
          </cell>
          <cell r="I1927">
            <v>21.014856023506361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TRA_CO2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TRA_N2O</v>
          </cell>
          <cell r="D1929" t="str">
            <v>TRA</v>
          </cell>
          <cell r="E1929">
            <v>42.029712047012723</v>
          </cell>
          <cell r="F1929">
            <v>33.623769637610188</v>
          </cell>
          <cell r="G1929">
            <v>12.60891361410382</v>
          </cell>
          <cell r="H1929">
            <v>8.405942409402547</v>
          </cell>
          <cell r="I1929">
            <v>4.2029712047012726</v>
          </cell>
        </row>
        <row r="1930">
          <cell r="A1930" t="str">
            <v>EUR</v>
          </cell>
          <cell r="B1930" t="str">
            <v>TRA_NAV_DOM_HFO_NEW</v>
          </cell>
          <cell r="C1930" t="str">
            <v>TOT_CH4</v>
          </cell>
          <cell r="D1930" t="str">
            <v>TRA</v>
          </cell>
          <cell r="E1930">
            <v>1.6083409536250828E-2</v>
          </cell>
          <cell r="F1930">
            <v>0.31856275226792208</v>
          </cell>
          <cell r="G1930">
            <v>0.42361222506997398</v>
          </cell>
          <cell r="H1930">
            <v>0.44465188840896053</v>
          </cell>
        </row>
        <row r="1931">
          <cell r="A1931" t="str">
            <v>EUR</v>
          </cell>
          <cell r="B1931" t="str">
            <v>TRA_NAV_DOM_HFO_NEW</v>
          </cell>
          <cell r="C1931" t="str">
            <v>TOT_CO2</v>
          </cell>
          <cell r="D1931" t="str">
            <v>TRA</v>
          </cell>
          <cell r="E1931">
            <v>401.65634748530391</v>
          </cell>
          <cell r="F1931">
            <v>7955.573799970909</v>
          </cell>
          <cell r="G1931">
            <v>10579.009300747481</v>
          </cell>
          <cell r="H1931">
            <v>11104.439826533109</v>
          </cell>
        </row>
        <row r="1932">
          <cell r="A1932" t="str">
            <v>EUR</v>
          </cell>
          <cell r="B1932" t="str">
            <v>TRA_NAV_DOM_HFO_NEW</v>
          </cell>
          <cell r="C1932" t="str">
            <v>TOT_CO2_EQ_GWP_100</v>
          </cell>
          <cell r="D1932" t="str">
            <v>TRA</v>
          </cell>
          <cell r="E1932">
            <v>403.01700393207068</v>
          </cell>
          <cell r="F1932">
            <v>7982.5242088127743</v>
          </cell>
          <cell r="G1932">
            <v>10614.846894988401</v>
          </cell>
          <cell r="H1932">
            <v>11142.0573762925</v>
          </cell>
        </row>
        <row r="1933">
          <cell r="A1933" t="str">
            <v>EUR</v>
          </cell>
          <cell r="B1933" t="str">
            <v>TRA_NAV_DOM_HFO_NEW</v>
          </cell>
          <cell r="C1933" t="str">
            <v>TOT_N2O</v>
          </cell>
          <cell r="D1933" t="str">
            <v>TRA</v>
          </cell>
          <cell r="E1933">
            <v>3.2166819072501651E-3</v>
          </cell>
          <cell r="F1933">
            <v>6.3712550453584427E-2</v>
          </cell>
          <cell r="G1933">
            <v>8.4722445013994799E-2</v>
          </cell>
          <cell r="H1933">
            <v>8.8930377681792086E-2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TRA_CH4</v>
          </cell>
          <cell r="D1934" t="str">
            <v>TRA</v>
          </cell>
          <cell r="E1934">
            <v>16.08340953625083</v>
          </cell>
          <cell r="F1934">
            <v>318.56275226792212</v>
          </cell>
          <cell r="G1934">
            <v>423.61222506997399</v>
          </cell>
          <cell r="H1934">
            <v>444.65188840896047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TRA_CO2</v>
          </cell>
          <cell r="D1935" t="str">
            <v>TRA</v>
          </cell>
          <cell r="E1935">
            <v>401.65634748530391</v>
          </cell>
          <cell r="F1935">
            <v>7955.573799970909</v>
          </cell>
          <cell r="G1935">
            <v>10579.009300747481</v>
          </cell>
          <cell r="H1935">
            <v>11104.439826533109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TRA_N2O</v>
          </cell>
          <cell r="D1936" t="str">
            <v>TRA</v>
          </cell>
          <cell r="E1936">
            <v>3.2166819072501651</v>
          </cell>
          <cell r="F1936">
            <v>63.71255045358442</v>
          </cell>
          <cell r="G1936">
            <v>84.722445013994786</v>
          </cell>
          <cell r="H1936">
            <v>88.930377681792081</v>
          </cell>
        </row>
        <row r="1937">
          <cell r="A1937" t="str">
            <v>EUR</v>
          </cell>
          <cell r="B1937" t="str">
            <v>TRA_NAV_DOM_LNG_NEW</v>
          </cell>
          <cell r="C1937" t="str">
            <v>TOT_CH4</v>
          </cell>
          <cell r="D1937" t="str">
            <v>TRA</v>
          </cell>
          <cell r="G1937">
            <v>1.6538210320052251E-5</v>
          </cell>
          <cell r="H1937">
            <v>1.0267472240365779E-4</v>
          </cell>
          <cell r="I1937">
            <v>6.3878837361201822E-4</v>
          </cell>
          <cell r="J1937">
            <v>3.9760613977792292E-3</v>
          </cell>
          <cell r="K1937">
            <v>2.3429131286740689E-2</v>
          </cell>
          <cell r="L1937">
            <v>5.4713912475506207E-2</v>
          </cell>
        </row>
        <row r="1938">
          <cell r="A1938" t="str">
            <v>EUR</v>
          </cell>
          <cell r="B1938" t="str">
            <v>TRA_NAV_DOM_LNG_NEW</v>
          </cell>
          <cell r="C1938" t="str">
            <v>TOT_CO2</v>
          </cell>
          <cell r="D1938" t="str">
            <v>TRA</v>
          </cell>
          <cell r="G1938">
            <v>0.87751743958197248</v>
          </cell>
          <cell r="H1938">
            <v>5.4479207707380786</v>
          </cell>
          <cell r="I1938">
            <v>33.894111103853689</v>
          </cell>
          <cell r="J1938">
            <v>210.9698177661659</v>
          </cell>
          <cell r="K1938">
            <v>1243.1497060744609</v>
          </cell>
          <cell r="L1938">
            <v>2903.1201959503592</v>
          </cell>
        </row>
        <row r="1939">
          <cell r="A1939" t="str">
            <v>EUR</v>
          </cell>
          <cell r="B1939" t="str">
            <v>TRA_NAV_DOM_LNG_NEW</v>
          </cell>
          <cell r="C1939" t="str">
            <v>TOT_CO2_EQ_GWP_100</v>
          </cell>
          <cell r="D1939" t="str">
            <v>TRA</v>
          </cell>
          <cell r="G1939">
            <v>0.87842373350751146</v>
          </cell>
          <cell r="H1939">
            <v>5.4535473455257986</v>
          </cell>
          <cell r="I1939">
            <v>33.929116706727619</v>
          </cell>
          <cell r="J1939">
            <v>211.1877059307642</v>
          </cell>
          <cell r="K1939">
            <v>1244.4336224689739</v>
          </cell>
          <cell r="L1939">
            <v>2906.1185183540169</v>
          </cell>
        </row>
        <row r="1940">
          <cell r="A1940" t="str">
            <v>EUR</v>
          </cell>
          <cell r="B1940" t="str">
            <v>TRA_NAV_DOM_LNG_NEW</v>
          </cell>
          <cell r="C1940" t="str">
            <v>TOT_N2O</v>
          </cell>
          <cell r="D1940" t="str">
            <v>TRA</v>
          </cell>
          <cell r="G1940">
            <v>1.6538210320052249E-6</v>
          </cell>
          <cell r="H1940">
            <v>1.026747224036577E-5</v>
          </cell>
          <cell r="I1940">
            <v>6.3878837361201822E-5</v>
          </cell>
          <cell r="J1940">
            <v>3.9760613977792291E-4</v>
          </cell>
          <cell r="K1940">
            <v>2.3429131286740691E-3</v>
          </cell>
          <cell r="L1940">
            <v>5.4713912475506197E-3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TRA_CH4</v>
          </cell>
          <cell r="D1941" t="str">
            <v>TRA</v>
          </cell>
          <cell r="G1941">
            <v>1.653821032005225E-2</v>
          </cell>
          <cell r="H1941">
            <v>0.1026747224036577</v>
          </cell>
          <cell r="I1941">
            <v>0.63878837361201823</v>
          </cell>
          <cell r="J1941">
            <v>3.9760613977792292</v>
          </cell>
          <cell r="K1941">
            <v>23.429131286740699</v>
          </cell>
          <cell r="L1941">
            <v>54.713912475506213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TRA_CO2</v>
          </cell>
          <cell r="D1942" t="str">
            <v>TRA</v>
          </cell>
          <cell r="G1942">
            <v>0.87751743958197248</v>
          </cell>
          <cell r="H1942">
            <v>5.4479207707380786</v>
          </cell>
          <cell r="I1942">
            <v>33.894111103853689</v>
          </cell>
          <cell r="J1942">
            <v>210.9698177661659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TRA_N2O</v>
          </cell>
          <cell r="D1943" t="str">
            <v>TRA</v>
          </cell>
          <cell r="G1943">
            <v>1.6538210320052251E-3</v>
          </cell>
          <cell r="H1943">
            <v>1.026747224036577E-2</v>
          </cell>
          <cell r="I1943">
            <v>6.3878837361201826E-2</v>
          </cell>
          <cell r="J1943">
            <v>0.39760613977792292</v>
          </cell>
          <cell r="K1943">
            <v>2.342913128674069</v>
          </cell>
          <cell r="L1943">
            <v>5.4713912475506206</v>
          </cell>
        </row>
        <row r="1944">
          <cell r="A1944" t="str">
            <v>EUR</v>
          </cell>
          <cell r="B1944" t="str">
            <v>TRA_NAV_DOM_MTH_NEW</v>
          </cell>
          <cell r="C1944" t="str">
            <v>TOT_CH4</v>
          </cell>
          <cell r="D1944" t="str">
            <v>TRA</v>
          </cell>
        </row>
        <row r="1945">
          <cell r="A1945" t="str">
            <v>EUR</v>
          </cell>
          <cell r="B1945" t="str">
            <v>TRA_NAV_DOM_MTH_NEW</v>
          </cell>
          <cell r="C1945" t="str">
            <v>TOT_CO2</v>
          </cell>
          <cell r="D1945" t="str">
            <v>TRA</v>
          </cell>
        </row>
        <row r="1946">
          <cell r="A1946" t="str">
            <v>EUR</v>
          </cell>
          <cell r="B1946" t="str">
            <v>TRA_NAV_DOM_MTH_NEW</v>
          </cell>
          <cell r="C1946" t="str">
            <v>TOT_CO2_EQ_GWP_100</v>
          </cell>
          <cell r="D1946" t="str">
            <v>TRA</v>
          </cell>
        </row>
        <row r="1947">
          <cell r="A1947" t="str">
            <v>EUR</v>
          </cell>
          <cell r="B1947" t="str">
            <v>TRA_NAV_DOM_MTH_NEW</v>
          </cell>
          <cell r="C1947" t="str">
            <v>TOT_N2O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TRA_CH4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TRA_CO2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TRA_N2O</v>
          </cell>
          <cell r="D1950" t="str">
            <v>TRA</v>
          </cell>
        </row>
        <row r="1951">
          <cell r="A1951" t="str">
            <v>EUR</v>
          </cell>
          <cell r="B1951" t="str">
            <v>TRA_NAV_INT_DST_EXS</v>
          </cell>
          <cell r="C1951" t="str">
            <v>TOT_BUN_CO2_EQ_GWP_100</v>
          </cell>
          <cell r="D1951" t="str">
            <v>TRA</v>
          </cell>
          <cell r="E1951">
            <v>11724.104253854701</v>
          </cell>
          <cell r="F1951">
            <v>9379.2834030837585</v>
          </cell>
          <cell r="G1951">
            <v>7034.4625523128188</v>
          </cell>
          <cell r="H1951">
            <v>4689.6417015418792</v>
          </cell>
          <cell r="I1951">
            <v>2344.8208507709392</v>
          </cell>
        </row>
        <row r="1952">
          <cell r="A1952" t="str">
            <v>EUR</v>
          </cell>
          <cell r="B1952" t="str">
            <v>TRA_NAV_INT_DST_EXS</v>
          </cell>
          <cell r="C1952" t="str">
            <v>TRA_BUN_CH4</v>
          </cell>
          <cell r="D1952" t="str">
            <v>TRA</v>
          </cell>
          <cell r="E1952">
            <v>478.51012820512818</v>
          </cell>
          <cell r="F1952">
            <v>382.80810256410263</v>
          </cell>
          <cell r="G1952">
            <v>287.10607692307701</v>
          </cell>
          <cell r="H1952">
            <v>191.40405128205131</v>
          </cell>
          <cell r="I1952">
            <v>95.7020256410256</v>
          </cell>
        </row>
        <row r="1953">
          <cell r="A1953" t="str">
            <v>EUR</v>
          </cell>
          <cell r="B1953" t="str">
            <v>TRA_NAV_INT_DST_EXS</v>
          </cell>
          <cell r="C1953" t="str">
            <v>TRA_BUN_CO2</v>
          </cell>
          <cell r="D1953" t="str">
            <v>TRA</v>
          </cell>
          <cell r="E1953">
            <v>11683.62229700854</v>
          </cell>
          <cell r="F1953">
            <v>9346.8978376068317</v>
          </cell>
          <cell r="G1953">
            <v>7010.173378205126</v>
          </cell>
          <cell r="H1953">
            <v>4673.4489188034167</v>
          </cell>
          <cell r="I1953">
            <v>2336.7244594017079</v>
          </cell>
        </row>
        <row r="1954">
          <cell r="A1954" t="str">
            <v>EUR</v>
          </cell>
          <cell r="B1954" t="str">
            <v>TRA_NAV_INT_DST_EXS</v>
          </cell>
          <cell r="C1954" t="str">
            <v>TRA_BUN_N2O</v>
          </cell>
          <cell r="D1954" t="str">
            <v>TRA</v>
          </cell>
          <cell r="E1954">
            <v>95.7020256410256</v>
          </cell>
          <cell r="F1954">
            <v>76.561620512820483</v>
          </cell>
          <cell r="G1954">
            <v>57.421215384615373</v>
          </cell>
          <cell r="H1954">
            <v>38.280810256410241</v>
          </cell>
          <cell r="I1954">
            <v>19.14040512820511</v>
          </cell>
        </row>
        <row r="1955">
          <cell r="A1955" t="str">
            <v>EUR</v>
          </cell>
          <cell r="B1955" t="str">
            <v>TRA_NAV_INT_DST_NEW</v>
          </cell>
          <cell r="C1955" t="str">
            <v>TOT_BUN_CO2_EQ_GWP_100</v>
          </cell>
          <cell r="D1955" t="str">
            <v>TRA</v>
          </cell>
          <cell r="E1955">
            <v>4562.4014862927897</v>
          </cell>
          <cell r="F1955">
            <v>3554.1194639952369</v>
          </cell>
          <cell r="H1955">
            <v>8617.8013653549388</v>
          </cell>
          <cell r="I1955">
            <v>13346.660087107821</v>
          </cell>
          <cell r="J1955">
            <v>17507.74180522902</v>
          </cell>
          <cell r="K1955">
            <v>4751.410074893729</v>
          </cell>
          <cell r="M1955">
            <v>24683.596640263</v>
          </cell>
        </row>
        <row r="1956">
          <cell r="A1956" t="str">
            <v>EUR</v>
          </cell>
          <cell r="B1956" t="str">
            <v>TRA_NAV_INT_DST_NEW</v>
          </cell>
          <cell r="C1956" t="str">
            <v>TRA_BUN_CH4</v>
          </cell>
          <cell r="D1956" t="str">
            <v>TRA</v>
          </cell>
          <cell r="E1956">
            <v>186.21084160109231</v>
          </cell>
          <cell r="F1956">
            <v>145.0586009428861</v>
          </cell>
          <cell r="H1956">
            <v>351.72880988554078</v>
          </cell>
          <cell r="I1956">
            <v>544.73347311735506</v>
          </cell>
          <cell r="J1956">
            <v>714.56476285154031</v>
          </cell>
          <cell r="K1956">
            <v>193.92507903919511</v>
          </cell>
          <cell r="M1956">
            <v>1007.441655</v>
          </cell>
        </row>
        <row r="1957">
          <cell r="A1957" t="str">
            <v>EUR</v>
          </cell>
          <cell r="B1957" t="str">
            <v>TRA_NAV_INT_DST_NEW</v>
          </cell>
          <cell r="C1957" t="str">
            <v>TRA_BUN_CO2</v>
          </cell>
          <cell r="D1957" t="str">
            <v>TRA</v>
          </cell>
          <cell r="E1957">
            <v>4546.6480490933382</v>
          </cell>
          <cell r="F1957">
            <v>3541.8475063554688</v>
          </cell>
          <cell r="H1957">
            <v>8588.045108038621</v>
          </cell>
          <cell r="I1957">
            <v>13300.57563528209</v>
          </cell>
          <cell r="J1957">
            <v>17447.289626291771</v>
          </cell>
          <cell r="K1957">
            <v>4735.0040132070126</v>
          </cell>
          <cell r="M1957">
            <v>24598.367076250001</v>
          </cell>
        </row>
        <row r="1958">
          <cell r="A1958" t="str">
            <v>EUR</v>
          </cell>
          <cell r="B1958" t="str">
            <v>TRA_NAV_INT_DST_NEW</v>
          </cell>
          <cell r="C1958" t="str">
            <v>TRA_BUN_N2O</v>
          </cell>
          <cell r="D1958" t="str">
            <v>TRA</v>
          </cell>
          <cell r="E1958">
            <v>37.242168320218447</v>
          </cell>
          <cell r="F1958">
            <v>29.011720188577211</v>
          </cell>
          <cell r="H1958">
            <v>70.34576197710814</v>
          </cell>
          <cell r="I1958">
            <v>108.946694623471</v>
          </cell>
          <cell r="J1958">
            <v>142.91295257030799</v>
          </cell>
          <cell r="K1958">
            <v>38.785015807839002</v>
          </cell>
          <cell r="M1958">
            <v>201.48833099999999</v>
          </cell>
        </row>
        <row r="1959">
          <cell r="A1959" t="str">
            <v>EUR</v>
          </cell>
          <cell r="B1959" t="str">
            <v>TRA_NAV_INT_DUAL_NEW</v>
          </cell>
          <cell r="C1959" t="str">
            <v>TOT_BUN_CO2_EQ_GWP_100</v>
          </cell>
          <cell r="D1959" t="str">
            <v>TRA</v>
          </cell>
          <cell r="G1959">
            <v>5.6991634682299557</v>
          </cell>
        </row>
        <row r="1960">
          <cell r="A1960" t="str">
            <v>EUR</v>
          </cell>
          <cell r="B1960" t="str">
            <v>TRA_NAV_INT_DUAL_NEW</v>
          </cell>
          <cell r="C1960" t="str">
            <v>TRA_BUN_CH4</v>
          </cell>
          <cell r="D1960" t="str">
            <v>TRA</v>
          </cell>
          <cell r="G1960">
            <v>0.22743948562783661</v>
          </cell>
        </row>
        <row r="1961">
          <cell r="A1961" t="str">
            <v>EUR</v>
          </cell>
          <cell r="B1961" t="str">
            <v>TRA_NAV_INT_DUAL_NEW</v>
          </cell>
          <cell r="C1961" t="str">
            <v>TRA_BUN_CO2</v>
          </cell>
          <cell r="D1961" t="str">
            <v>TRA</v>
          </cell>
          <cell r="G1961">
            <v>5.6799220877458403</v>
          </cell>
        </row>
        <row r="1962">
          <cell r="A1962" t="str">
            <v>EUR</v>
          </cell>
          <cell r="B1962" t="str">
            <v>TRA_NAV_INT_DUAL_NEW</v>
          </cell>
          <cell r="C1962" t="str">
            <v>TRA_BUN_N2O</v>
          </cell>
          <cell r="D1962" t="str">
            <v>TRA</v>
          </cell>
          <cell r="G1962">
            <v>4.5487897125567313E-2</v>
          </cell>
        </row>
        <row r="1963">
          <cell r="A1963" t="str">
            <v>EUR</v>
          </cell>
          <cell r="B1963" t="str">
            <v>TRA_NAV_INT_HFO_EXS</v>
          </cell>
          <cell r="C1963" t="str">
            <v>TOT_BUN_CO2_EQ_GWP_100</v>
          </cell>
          <cell r="D1963" t="str">
            <v>TRA</v>
          </cell>
          <cell r="E1963">
            <v>69577.381515518515</v>
          </cell>
          <cell r="F1963">
            <v>55661.9052124148</v>
          </cell>
          <cell r="G1963">
            <v>41746.4289093111</v>
          </cell>
          <cell r="H1963">
            <v>27830.9526062074</v>
          </cell>
          <cell r="I1963">
            <v>13915.4763031037</v>
          </cell>
        </row>
        <row r="1964">
          <cell r="A1964" t="str">
            <v>EUR</v>
          </cell>
          <cell r="B1964" t="str">
            <v>TRA_NAV_INT_HFO_EXS</v>
          </cell>
          <cell r="C1964" t="str">
            <v>TRA_BUN_CH4</v>
          </cell>
          <cell r="D1964" t="str">
            <v>TRA</v>
          </cell>
          <cell r="E1964">
            <v>2776.6608119658122</v>
          </cell>
          <cell r="F1964">
            <v>2221.3286495726488</v>
          </cell>
          <cell r="G1964">
            <v>1665.9964871794871</v>
          </cell>
          <cell r="H1964">
            <v>1110.6643247863251</v>
          </cell>
          <cell r="I1964">
            <v>555.33216239316232</v>
          </cell>
        </row>
        <row r="1965">
          <cell r="A1965" t="str">
            <v>EUR</v>
          </cell>
          <cell r="B1965" t="str">
            <v>TRA_NAV_INT_HFO_EXS</v>
          </cell>
          <cell r="C1965" t="str">
            <v>TRA_BUN_CO2</v>
          </cell>
          <cell r="D1965" t="str">
            <v>TRA</v>
          </cell>
          <cell r="E1965">
            <v>69342.476010826198</v>
          </cell>
          <cell r="F1965">
            <v>55473.980808660963</v>
          </cell>
          <cell r="G1965">
            <v>41605.485606495728</v>
          </cell>
          <cell r="H1965">
            <v>27736.990404330481</v>
          </cell>
          <cell r="I1965">
            <v>13868.495202165241</v>
          </cell>
        </row>
        <row r="1966">
          <cell r="A1966" t="str">
            <v>EUR</v>
          </cell>
          <cell r="B1966" t="str">
            <v>TRA_NAV_INT_HFO_EXS</v>
          </cell>
          <cell r="C1966" t="str">
            <v>TRA_BUN_N2O</v>
          </cell>
          <cell r="D1966" t="str">
            <v>TRA</v>
          </cell>
          <cell r="E1966">
            <v>555.33216239316221</v>
          </cell>
          <cell r="F1966">
            <v>444.26572991452957</v>
          </cell>
          <cell r="G1966">
            <v>333.19929743589728</v>
          </cell>
          <cell r="H1966">
            <v>222.13286495726479</v>
          </cell>
          <cell r="I1966">
            <v>111.06643247863239</v>
          </cell>
        </row>
        <row r="1967">
          <cell r="A1967" t="str">
            <v>EUR</v>
          </cell>
          <cell r="B1967" t="str">
            <v>TRA_NAV_INT_HFO_NEW</v>
          </cell>
          <cell r="C1967" t="str">
            <v>TOT_BUN_CO2_EQ_GWP_100</v>
          </cell>
          <cell r="D1967" t="str">
            <v>TRA</v>
          </cell>
          <cell r="E1967">
            <v>69421.306490502873</v>
          </cell>
          <cell r="F1967">
            <v>91677.164137785207</v>
          </cell>
          <cell r="G1967">
            <v>98811.478154209181</v>
          </cell>
          <cell r="H1967">
            <v>119508.11674399261</v>
          </cell>
          <cell r="I1967">
            <v>133423.59304709631</v>
          </cell>
          <cell r="J1967">
            <v>147339.06935020001</v>
          </cell>
          <cell r="K1967">
            <v>147339.06935020001</v>
          </cell>
          <cell r="L1967">
            <v>130602.65580083639</v>
          </cell>
          <cell r="M1967">
            <v>56761.755020186589</v>
          </cell>
        </row>
        <row r="1968">
          <cell r="A1968" t="str">
            <v>EUR</v>
          </cell>
          <cell r="B1968" t="str">
            <v>TRA_NAV_INT_HFO_NEW</v>
          </cell>
          <cell r="C1968" t="str">
            <v>TRA_BUN_CH4</v>
          </cell>
          <cell r="D1968" t="str">
            <v>TRA</v>
          </cell>
          <cell r="E1968">
            <v>2770.4322446318879</v>
          </cell>
          <cell r="F1968">
            <v>3658.6083504273511</v>
          </cell>
          <cell r="G1968">
            <v>3943.3211366543601</v>
          </cell>
          <cell r="H1968">
            <v>4769.272675213675</v>
          </cell>
          <cell r="I1968">
            <v>5324.6048376068384</v>
          </cell>
          <cell r="J1968">
            <v>5879.9369999999999</v>
          </cell>
          <cell r="K1968">
            <v>5879.9369999999999</v>
          </cell>
          <cell r="L1968">
            <v>5212.02822529271</v>
          </cell>
          <cell r="M1968">
            <v>2265.2209288416939</v>
          </cell>
        </row>
        <row r="1969">
          <cell r="A1969" t="str">
            <v>EUR</v>
          </cell>
          <cell r="B1969" t="str">
            <v>TRA_NAV_INT_HFO_NEW</v>
          </cell>
          <cell r="C1969" t="str">
            <v>TRA_BUN_CO2</v>
          </cell>
          <cell r="D1969" t="str">
            <v>TRA</v>
          </cell>
          <cell r="E1969">
            <v>69186.927922607007</v>
          </cell>
          <cell r="F1969">
            <v>91367.645871339031</v>
          </cell>
          <cell r="G1969">
            <v>98477.873186048208</v>
          </cell>
          <cell r="H1969">
            <v>119104.6362756695</v>
          </cell>
          <cell r="I1969">
            <v>132973.1314778348</v>
          </cell>
          <cell r="J1969">
            <v>146841.62667999999</v>
          </cell>
          <cell r="K1969">
            <v>146841.62667999999</v>
          </cell>
          <cell r="L1969">
            <v>130161.7182129766</v>
          </cell>
          <cell r="M1969">
            <v>56570.117329606583</v>
          </cell>
        </row>
        <row r="1970">
          <cell r="A1970" t="str">
            <v>EUR</v>
          </cell>
          <cell r="B1970" t="str">
            <v>TRA_NAV_INT_HFO_NEW</v>
          </cell>
          <cell r="C1970" t="str">
            <v>TRA_BUN_N2O</v>
          </cell>
          <cell r="D1970" t="str">
            <v>TRA</v>
          </cell>
          <cell r="E1970">
            <v>554.08644892637744</v>
          </cell>
          <cell r="F1970">
            <v>731.72167008547001</v>
          </cell>
          <cell r="G1970">
            <v>788.66422733087177</v>
          </cell>
          <cell r="H1970">
            <v>953.85453504273482</v>
          </cell>
          <cell r="I1970">
            <v>1064.9209675213669</v>
          </cell>
          <cell r="J1970">
            <v>1175.9874</v>
          </cell>
          <cell r="K1970">
            <v>1175.9874</v>
          </cell>
          <cell r="L1970">
            <v>1042.4056450585419</v>
          </cell>
          <cell r="M1970">
            <v>453.04418576833882</v>
          </cell>
        </row>
        <row r="1971">
          <cell r="A1971" t="str">
            <v>EUR</v>
          </cell>
          <cell r="B1971" t="str">
            <v>TRA_NAV_INT_LNG_NEW</v>
          </cell>
          <cell r="C1971" t="str">
            <v>TOT_BUN_CO2_EQ_GWP_100</v>
          </cell>
          <cell r="D1971" t="str">
            <v>TRA</v>
          </cell>
          <cell r="K1971">
            <v>11388.07561371659</v>
          </cell>
          <cell r="L1971">
            <v>26647.53177105396</v>
          </cell>
          <cell r="M1971">
            <v>41822.213171961666</v>
          </cell>
        </row>
        <row r="1972">
          <cell r="A1972" t="str">
            <v>EUR</v>
          </cell>
          <cell r="B1972" t="str">
            <v>TRA_NAV_INT_LNG_NEW</v>
          </cell>
          <cell r="C1972" t="str">
            <v>TRA_BUN_CH4</v>
          </cell>
          <cell r="D1972" t="str">
            <v>TRA</v>
          </cell>
          <cell r="K1972">
            <v>214.40494200705999</v>
          </cell>
          <cell r="L1972">
            <v>501.69692385274828</v>
          </cell>
          <cell r="M1972">
            <v>787.39283913262739</v>
          </cell>
        </row>
        <row r="1973">
          <cell r="A1973" t="str">
            <v>EUR</v>
          </cell>
          <cell r="B1973" t="str">
            <v>TRA_NAV_INT_LNG_NEW</v>
          </cell>
          <cell r="C1973" t="str">
            <v>TRA_BUN_CO2</v>
          </cell>
          <cell r="D1973" t="str">
            <v>TRA</v>
          </cell>
          <cell r="K1973">
            <v>11376.326222894601</v>
          </cell>
          <cell r="L1973">
            <v>26620.03877962683</v>
          </cell>
          <cell r="M1973">
            <v>41779.064044377199</v>
          </cell>
        </row>
        <row r="1974">
          <cell r="A1974" t="str">
            <v>EUR</v>
          </cell>
          <cell r="B1974" t="str">
            <v>TRA_NAV_INT_LNG_NEW</v>
          </cell>
          <cell r="C1974" t="str">
            <v>TRA_BUN_N2O</v>
          </cell>
          <cell r="D1974" t="str">
            <v>TRA</v>
          </cell>
          <cell r="K1974">
            <v>21.440494200705999</v>
          </cell>
          <cell r="L1974">
            <v>50.169692385274828</v>
          </cell>
          <cell r="M1974">
            <v>78.739283913262724</v>
          </cell>
        </row>
        <row r="1975">
          <cell r="A1975" t="str">
            <v>EUR</v>
          </cell>
          <cell r="B1975" t="str">
            <v>TRA_NAV_INT_MTH_NEW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TRA_NAV_INT_MTH_NEW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TRA_NAV_INT_MTH_NEW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TRA_NAV_INT_MTH_NEW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TRA_RAIL_FRG_COA_EXS</v>
          </cell>
          <cell r="C1979" t="str">
            <v>TOT_CH4</v>
          </cell>
          <cell r="D1979" t="str">
            <v>TRA</v>
          </cell>
          <cell r="E1979">
            <v>4.5511312782167039E-4</v>
          </cell>
          <cell r="F1979">
            <v>3.6409050225733622E-4</v>
          </cell>
          <cell r="G1979">
            <v>1.365339383465011E-4</v>
          </cell>
          <cell r="H1979">
            <v>9.1022625564334082E-5</v>
          </cell>
          <cell r="I1979">
            <v>4.5511312782167048E-5</v>
          </cell>
        </row>
        <row r="1980">
          <cell r="A1980" t="str">
            <v>EUR</v>
          </cell>
          <cell r="B1980" t="str">
            <v>TRA_RAIL_FRG_COA_EXS</v>
          </cell>
          <cell r="C1980" t="str">
            <v>TOT_CO2</v>
          </cell>
          <cell r="D1980" t="str">
            <v>TRA</v>
          </cell>
          <cell r="E1980">
            <v>3.9168690737161391</v>
          </cell>
          <cell r="F1980">
            <v>3.1334952589729119</v>
          </cell>
          <cell r="G1980">
            <v>1.1750607221148419</v>
          </cell>
          <cell r="H1980">
            <v>0.78337381474322798</v>
          </cell>
          <cell r="I1980">
            <v>0.3916869073716141</v>
          </cell>
        </row>
        <row r="1981">
          <cell r="A1981" t="str">
            <v>EUR</v>
          </cell>
          <cell r="B1981" t="str">
            <v>TRA_RAIL_FRG_COA_EXS</v>
          </cell>
          <cell r="C1981" t="str">
            <v>TOT_CO2_EQ_GWP_100</v>
          </cell>
          <cell r="D1981" t="str">
            <v>TRA</v>
          </cell>
          <cell r="E1981">
            <v>3.9479739873067161</v>
          </cell>
          <cell r="F1981">
            <v>3.1583791898453719</v>
          </cell>
          <cell r="G1981">
            <v>1.184392196192015</v>
          </cell>
          <cell r="H1981">
            <v>0.78959479746134309</v>
          </cell>
          <cell r="I1981">
            <v>0.39479739873067171</v>
          </cell>
        </row>
        <row r="1982">
          <cell r="A1982" t="str">
            <v>EUR</v>
          </cell>
          <cell r="B1982" t="str">
            <v>TRA_RAIL_FRG_COA_EXS</v>
          </cell>
          <cell r="C1982" t="str">
            <v>TOT_N2O</v>
          </cell>
          <cell r="D1982" t="str">
            <v>TRA</v>
          </cell>
          <cell r="E1982">
            <v>6.619827313769751E-5</v>
          </cell>
          <cell r="F1982">
            <v>5.2958618510157997E-5</v>
          </cell>
          <cell r="G1982">
            <v>1.9859481941309259E-5</v>
          </cell>
          <cell r="H1982">
            <v>1.3239654627539499E-5</v>
          </cell>
          <cell r="I1982">
            <v>6.6198273137697539E-6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TRA_CH4</v>
          </cell>
          <cell r="D1983" t="str">
            <v>TRA</v>
          </cell>
          <cell r="E1983">
            <v>0.4551131278216704</v>
          </cell>
          <cell r="F1983">
            <v>0.36409050225733619</v>
          </cell>
          <cell r="G1983">
            <v>0.1365339383465011</v>
          </cell>
          <cell r="H1983">
            <v>9.1022625564334061E-2</v>
          </cell>
          <cell r="I1983">
            <v>4.5511312782167052E-2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TRA_CO2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TRA_N2O</v>
          </cell>
          <cell r="D1985" t="str">
            <v>TRA</v>
          </cell>
          <cell r="E1985">
            <v>6.6198273137697508E-2</v>
          </cell>
          <cell r="F1985">
            <v>5.2958618510158019E-2</v>
          </cell>
          <cell r="G1985">
            <v>1.9859481941309251E-2</v>
          </cell>
          <cell r="H1985">
            <v>1.32396546275395E-2</v>
          </cell>
          <cell r="I1985">
            <v>6.6198273137697532E-3</v>
          </cell>
        </row>
        <row r="1986">
          <cell r="A1986" t="str">
            <v>EUR</v>
          </cell>
          <cell r="B1986" t="str">
            <v>TRA_RAIL_FRG_DST_EXS</v>
          </cell>
          <cell r="C1986" t="str">
            <v>TOT_CH4</v>
          </cell>
          <cell r="D1986" t="str">
            <v>TRA</v>
          </cell>
          <cell r="E1986">
            <v>0.15773443662129549</v>
          </cell>
          <cell r="F1986">
            <v>0.12598489511004521</v>
          </cell>
          <cell r="G1986">
            <v>9.4488671332533899E-2</v>
          </cell>
          <cell r="H1986">
            <v>6.2992447555022577E-2</v>
          </cell>
          <cell r="I1986">
            <v>3.1496223777511309E-2</v>
          </cell>
        </row>
        <row r="1987">
          <cell r="A1987" t="str">
            <v>EUR</v>
          </cell>
          <cell r="B1987" t="str">
            <v>TRA_RAIL_FRG_DST_EXS</v>
          </cell>
          <cell r="C1987" t="str">
            <v>TOT_CO2</v>
          </cell>
          <cell r="D1987" t="str">
            <v>TRA</v>
          </cell>
          <cell r="E1987">
            <v>3851.3491608366312</v>
          </cell>
          <cell r="F1987">
            <v>3076.1311889369372</v>
          </cell>
          <cell r="G1987">
            <v>2307.098391702702</v>
          </cell>
          <cell r="H1987">
            <v>1538.0655944684679</v>
          </cell>
          <cell r="I1987">
            <v>769.03279723423464</v>
          </cell>
        </row>
        <row r="1988">
          <cell r="A1988" t="str">
            <v>EUR</v>
          </cell>
          <cell r="B1988" t="str">
            <v>TRA_RAIL_FRG_DST_EXS</v>
          </cell>
          <cell r="C1988" t="str">
            <v>TOT_CO2_EQ_GWP_100</v>
          </cell>
          <cell r="D1988" t="str">
            <v>TRA</v>
          </cell>
          <cell r="E1988">
            <v>3864.6934941747918</v>
          </cell>
          <cell r="F1988">
            <v>3086.7895110632471</v>
          </cell>
          <cell r="G1988">
            <v>2315.0921332974349</v>
          </cell>
          <cell r="H1988">
            <v>1543.3947555316231</v>
          </cell>
          <cell r="I1988">
            <v>771.69737776581212</v>
          </cell>
        </row>
        <row r="1989">
          <cell r="A1989" t="str">
            <v>EUR</v>
          </cell>
          <cell r="B1989" t="str">
            <v>TRA_RAIL_FRG_DST_EXS</v>
          </cell>
          <cell r="C1989" t="str">
            <v>TOT_N2O</v>
          </cell>
          <cell r="D1989" t="str">
            <v>TRA</v>
          </cell>
          <cell r="E1989">
            <v>3.1546887324259087E-2</v>
          </cell>
          <cell r="F1989">
            <v>2.5196979022009031E-2</v>
          </cell>
          <cell r="G1989">
            <v>1.8897734266506771E-2</v>
          </cell>
          <cell r="H1989">
            <v>1.259848951100451E-2</v>
          </cell>
          <cell r="I1989">
            <v>6.2992447555022604E-3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TRA_CH4</v>
          </cell>
          <cell r="D1990" t="str">
            <v>TRA</v>
          </cell>
          <cell r="E1990">
            <v>157.7344366212954</v>
          </cell>
          <cell r="F1990">
            <v>125.9848951100452</v>
          </cell>
          <cell r="G1990">
            <v>94.488671332533883</v>
          </cell>
          <cell r="H1990">
            <v>62.992447555022579</v>
          </cell>
          <cell r="I1990">
            <v>31.496223777511311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TRA_CO2</v>
          </cell>
          <cell r="D1991" t="str">
            <v>TRA</v>
          </cell>
          <cell r="E1991">
            <v>3851.3491608366312</v>
          </cell>
          <cell r="F1991">
            <v>3076.1311889369372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TRA_N2O</v>
          </cell>
          <cell r="D1992" t="str">
            <v>TRA</v>
          </cell>
          <cell r="E1992">
            <v>31.546887324259089</v>
          </cell>
          <cell r="F1992">
            <v>25.196979022009032</v>
          </cell>
          <cell r="G1992">
            <v>18.897734266506781</v>
          </cell>
          <cell r="H1992">
            <v>12.598489511004511</v>
          </cell>
          <cell r="I1992">
            <v>6.2992447555022606</v>
          </cell>
        </row>
        <row r="1993">
          <cell r="A1993" t="str">
            <v>EUR</v>
          </cell>
          <cell r="B1993" t="str">
            <v>TRA_RAIL_FRG_DST_NEW</v>
          </cell>
          <cell r="C1993" t="str">
            <v>TOT_CH4</v>
          </cell>
          <cell r="D1993" t="str">
            <v>TRA</v>
          </cell>
        </row>
        <row r="1994">
          <cell r="A1994" t="str">
            <v>EUR</v>
          </cell>
          <cell r="B1994" t="str">
            <v>TRA_RAIL_FRG_DST_NEW</v>
          </cell>
          <cell r="C1994" t="str">
            <v>TOT_CO2</v>
          </cell>
          <cell r="D1994" t="str">
            <v>TRA</v>
          </cell>
        </row>
        <row r="1995">
          <cell r="A1995" t="str">
            <v>EUR</v>
          </cell>
          <cell r="B1995" t="str">
            <v>TRA_RAIL_FRG_DST_NEW</v>
          </cell>
          <cell r="C1995" t="str">
            <v>TOT_CO2_EQ_GWP_100</v>
          </cell>
          <cell r="D1995" t="str">
            <v>TRA</v>
          </cell>
        </row>
        <row r="1996">
          <cell r="A1996" t="str">
            <v>EUR</v>
          </cell>
          <cell r="B1996" t="str">
            <v>TRA_RAIL_FRG_DST_NEW</v>
          </cell>
          <cell r="C1996" t="str">
            <v>TOT_N2O</v>
          </cell>
          <cell r="D1996" t="str">
            <v>TRA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TRA_CH4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TRA_CO2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TRA_N2O</v>
          </cell>
          <cell r="D1999" t="str">
            <v>TRA</v>
          </cell>
        </row>
        <row r="2000">
          <cell r="A2000" t="str">
            <v>EUR</v>
          </cell>
          <cell r="B2000" t="str">
            <v>TRA_RAIL_PAS_COA_EXS</v>
          </cell>
          <cell r="C2000" t="str">
            <v>TOT_CH4</v>
          </cell>
          <cell r="D2000" t="str">
            <v>TRA</v>
          </cell>
          <cell r="E2000">
            <v>6.2989968721783281E-3</v>
          </cell>
          <cell r="F2000">
            <v>4.7305044977426639E-3</v>
          </cell>
          <cell r="G2000">
            <v>4.1457110616534981E-3</v>
          </cell>
          <cell r="H2000">
            <v>1.51925305951383E-3</v>
          </cell>
          <cell r="I2000">
            <v>7.5962652975691543E-4</v>
          </cell>
        </row>
        <row r="2001">
          <cell r="A2001" t="str">
            <v>EUR</v>
          </cell>
          <cell r="B2001" t="str">
            <v>TRA_RAIL_PAS_COA_EXS</v>
          </cell>
          <cell r="C2001" t="str">
            <v>TOT_CO2</v>
          </cell>
          <cell r="D2001" t="str">
            <v>TRA</v>
          </cell>
          <cell r="E2001">
            <v>54.21145762628386</v>
          </cell>
          <cell r="F2001">
            <v>40.71244189102709</v>
          </cell>
          <cell r="G2001">
            <v>35.679496927885147</v>
          </cell>
          <cell r="H2001">
            <v>13.07524428583403</v>
          </cell>
          <cell r="I2001">
            <v>6.5376221429170176</v>
          </cell>
        </row>
        <row r="2002">
          <cell r="A2002" t="str">
            <v>EUR</v>
          </cell>
          <cell r="B2002" t="str">
            <v>TRA_RAIL_PAS_COA_EXS</v>
          </cell>
          <cell r="C2002" t="str">
            <v>TOT_CO2_EQ_GWP_100</v>
          </cell>
          <cell r="D2002" t="str">
            <v>TRA</v>
          </cell>
          <cell r="E2002">
            <v>54.641965430693283</v>
          </cell>
          <cell r="F2002">
            <v>41.035750371154627</v>
          </cell>
          <cell r="G2002">
            <v>35.96283743480798</v>
          </cell>
          <cell r="H2002">
            <v>13.17907832675608</v>
          </cell>
          <cell r="I2002">
            <v>6.5895391633780411</v>
          </cell>
        </row>
        <row r="2003">
          <cell r="A2003" t="str">
            <v>EUR</v>
          </cell>
          <cell r="B2003" t="str">
            <v>TRA_RAIL_PAS_COA_EXS</v>
          </cell>
          <cell r="C2003" t="str">
            <v>TOT_N2O</v>
          </cell>
          <cell r="D2003" t="str">
            <v>TRA</v>
          </cell>
          <cell r="E2003">
            <v>9.1621772686230221E-4</v>
          </cell>
          <cell r="F2003">
            <v>6.8807338148984198E-4</v>
          </cell>
          <cell r="G2003">
            <v>6.0301251805869067E-4</v>
          </cell>
          <cell r="H2003">
            <v>2.2098226320201169E-4</v>
          </cell>
          <cell r="I2003">
            <v>1.104911316010059E-4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TRA_CH4</v>
          </cell>
          <cell r="D2004" t="str">
            <v>TRA</v>
          </cell>
          <cell r="E2004">
            <v>6.2989968721783276</v>
          </cell>
          <cell r="F2004">
            <v>4.7305044977426638</v>
          </cell>
          <cell r="G2004">
            <v>4.1457110616534978</v>
          </cell>
          <cell r="H2004">
            <v>1.5192530595138301</v>
          </cell>
          <cell r="I2004">
            <v>0.75962652975691547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TRA_CO2</v>
          </cell>
          <cell r="D2005" t="str">
            <v>TRA</v>
          </cell>
          <cell r="E2005">
            <v>54.21145762628386</v>
          </cell>
          <cell r="F2005">
            <v>40.71244189102709</v>
          </cell>
          <cell r="G2005">
            <v>35.679496927885147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TRA_N2O</v>
          </cell>
          <cell r="D2006" t="str">
            <v>TRA</v>
          </cell>
          <cell r="E2006">
            <v>0.91621772686230218</v>
          </cell>
          <cell r="F2006">
            <v>0.68807338148984187</v>
          </cell>
          <cell r="G2006">
            <v>0.60301251805869061</v>
          </cell>
          <cell r="H2006">
            <v>0.2209822632020117</v>
          </cell>
          <cell r="I2006">
            <v>0.1104911316010059</v>
          </cell>
        </row>
        <row r="2007">
          <cell r="A2007" t="str">
            <v>EUR</v>
          </cell>
          <cell r="B2007" t="str">
            <v>TRA_RAIL_PAS_DST_EXS</v>
          </cell>
          <cell r="C2007" t="str">
            <v>TOT_CH4</v>
          </cell>
          <cell r="D2007" t="str">
            <v>TRA</v>
          </cell>
          <cell r="E2007">
            <v>4.7649300502933777E-2</v>
          </cell>
          <cell r="F2007">
            <v>3.8119440402347021E-2</v>
          </cell>
          <cell r="G2007">
            <v>2.8589580301760259E-2</v>
          </cell>
          <cell r="H2007">
            <v>1.9059720201173511E-2</v>
          </cell>
          <cell r="I2007">
            <v>9.5298601005867553E-3</v>
          </cell>
        </row>
        <row r="2008">
          <cell r="A2008" t="str">
            <v>EUR</v>
          </cell>
          <cell r="B2008" t="str">
            <v>TRA_RAIL_PAS_DST_EXS</v>
          </cell>
          <cell r="C2008" t="str">
            <v>TOT_CO2</v>
          </cell>
          <cell r="D2008" t="str">
            <v>TRA</v>
          </cell>
          <cell r="E2008">
            <v>1163.437087279967</v>
          </cell>
          <cell r="F2008">
            <v>930.74966982397325</v>
          </cell>
          <cell r="G2008">
            <v>698.0622523679798</v>
          </cell>
          <cell r="H2008">
            <v>465.37483491198662</v>
          </cell>
          <cell r="I2008">
            <v>232.68741745599331</v>
          </cell>
        </row>
        <row r="2009">
          <cell r="A2009" t="str">
            <v>EUR</v>
          </cell>
          <cell r="B2009" t="str">
            <v>TRA_RAIL_PAS_DST_EXS</v>
          </cell>
          <cell r="C2009" t="str">
            <v>TOT_CO2_EQ_GWP_100</v>
          </cell>
          <cell r="D2009" t="str">
            <v>TRA</v>
          </cell>
          <cell r="E2009">
            <v>1167.468218102515</v>
          </cell>
          <cell r="F2009">
            <v>933.9745744820118</v>
          </cell>
          <cell r="G2009">
            <v>700.4809308615088</v>
          </cell>
          <cell r="H2009">
            <v>466.9872872410059</v>
          </cell>
          <cell r="I2009">
            <v>233.49364362050301</v>
          </cell>
        </row>
        <row r="2010">
          <cell r="A2010" t="str">
            <v>EUR</v>
          </cell>
          <cell r="B2010" t="str">
            <v>TRA_RAIL_PAS_DST_EXS</v>
          </cell>
          <cell r="C2010" t="str">
            <v>TOT_N2O</v>
          </cell>
          <cell r="D2010" t="str">
            <v>TRA</v>
          </cell>
          <cell r="E2010">
            <v>9.5298601005867536E-3</v>
          </cell>
          <cell r="F2010">
            <v>7.6238880804694042E-3</v>
          </cell>
          <cell r="G2010">
            <v>5.7179160603520506E-3</v>
          </cell>
          <cell r="H2010">
            <v>3.8119440402347021E-3</v>
          </cell>
          <cell r="I2010">
            <v>1.90597202011735E-3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TRA_CH4</v>
          </cell>
          <cell r="D2011" t="str">
            <v>TRA</v>
          </cell>
          <cell r="E2011">
            <v>47.649300502933777</v>
          </cell>
          <cell r="F2011">
            <v>38.119440402347031</v>
          </cell>
          <cell r="G2011">
            <v>28.589580301760272</v>
          </cell>
          <cell r="H2011">
            <v>19.059720201173509</v>
          </cell>
          <cell r="I2011">
            <v>9.529860100586756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TRA_CO2</v>
          </cell>
          <cell r="D2012" t="str">
            <v>TRA</v>
          </cell>
          <cell r="E2012">
            <v>1163.437087279967</v>
          </cell>
          <cell r="F2012">
            <v>930.74966982397325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TRA_N2O</v>
          </cell>
          <cell r="D2013" t="str">
            <v>TRA</v>
          </cell>
          <cell r="E2013">
            <v>9.5298601005867543</v>
          </cell>
          <cell r="F2013">
            <v>7.6238880804694036</v>
          </cell>
          <cell r="G2013">
            <v>5.7179160603520511</v>
          </cell>
          <cell r="H2013">
            <v>3.8119440402347009</v>
          </cell>
          <cell r="I2013">
            <v>1.9059720201173509</v>
          </cell>
        </row>
        <row r="2014">
          <cell r="A2014" t="str">
            <v>EUR</v>
          </cell>
          <cell r="B2014" t="str">
            <v>TRA_RAIL_PAS_DST_NEW</v>
          </cell>
          <cell r="C2014" t="str">
            <v>TOT_CH4</v>
          </cell>
          <cell r="D2014" t="str">
            <v>TRA</v>
          </cell>
        </row>
        <row r="2015">
          <cell r="A2015" t="str">
            <v>EUR</v>
          </cell>
          <cell r="B2015" t="str">
            <v>TRA_RAIL_PAS_DST_NEW</v>
          </cell>
          <cell r="C2015" t="str">
            <v>TOT_CO2</v>
          </cell>
          <cell r="D2015" t="str">
            <v>TRA</v>
          </cell>
        </row>
        <row r="2016">
          <cell r="A2016" t="str">
            <v>EUR</v>
          </cell>
          <cell r="B2016" t="str">
            <v>TRA_RAIL_PAS_DST_NEW</v>
          </cell>
          <cell r="C2016" t="str">
            <v>TOT_CO2_EQ_GWP_100</v>
          </cell>
          <cell r="D2016" t="str">
            <v>TRA</v>
          </cell>
        </row>
        <row r="2017">
          <cell r="A2017" t="str">
            <v>EUR</v>
          </cell>
          <cell r="B2017" t="str">
            <v>TRA_RAIL_PAS_DST_NEW</v>
          </cell>
          <cell r="C2017" t="str">
            <v>TOT_N2O</v>
          </cell>
          <cell r="D2017" t="str">
            <v>TRA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TRA_CH4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TRA_CO2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TRA_N2O</v>
          </cell>
          <cell r="D2020" t="str">
            <v>TRA</v>
          </cell>
        </row>
        <row r="2021">
          <cell r="A2021" t="str">
            <v>EUR</v>
          </cell>
          <cell r="B2021" t="str">
            <v>TRA_ROA_2WH_DST_NEW</v>
          </cell>
          <cell r="C2021" t="str">
            <v>TOT_CO2</v>
          </cell>
          <cell r="D2021" t="str">
            <v>TRA</v>
          </cell>
        </row>
        <row r="2022">
          <cell r="A2022" t="str">
            <v>EUR</v>
          </cell>
          <cell r="B2022" t="str">
            <v>TRA_ROA_2WH_DST_NEW</v>
          </cell>
          <cell r="C2022" t="str">
            <v>TOT_CO2_EQ_GWP_100</v>
          </cell>
          <cell r="D2022" t="str">
            <v>TRA</v>
          </cell>
        </row>
        <row r="2023">
          <cell r="A2023" t="str">
            <v>EUR</v>
          </cell>
          <cell r="B2023" t="str">
            <v>TRA_ROA_2WH_DST_NEW</v>
          </cell>
          <cell r="C2023" t="str">
            <v>TRA_CH4</v>
          </cell>
          <cell r="D2023" t="str">
            <v>TRA</v>
          </cell>
        </row>
        <row r="2024">
          <cell r="A2024" t="str">
            <v>EUR</v>
          </cell>
          <cell r="B2024" t="str">
            <v>TRA_ROA_2WH_DST_NEW</v>
          </cell>
          <cell r="C2024" t="str">
            <v>TRA_CO2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TRA_N2O</v>
          </cell>
          <cell r="D2025" t="str">
            <v>TRA</v>
          </cell>
        </row>
        <row r="2026">
          <cell r="A2026" t="str">
            <v>EUR</v>
          </cell>
          <cell r="B2026" t="str">
            <v>TRA_ROA_2WH_ELC_NEW</v>
          </cell>
          <cell r="C2026" t="str">
            <v>TOT_CO2</v>
          </cell>
          <cell r="D2026" t="str">
            <v>TRA</v>
          </cell>
        </row>
        <row r="2027">
          <cell r="A2027" t="str">
            <v>EUR</v>
          </cell>
          <cell r="B2027" t="str">
            <v>TRA_ROA_2WH_ELC_NEW</v>
          </cell>
          <cell r="C2027" t="str">
            <v>TOT_CO2_EQ_GWP_100</v>
          </cell>
          <cell r="D2027" t="str">
            <v>TRA</v>
          </cell>
        </row>
        <row r="2028">
          <cell r="A2028" t="str">
            <v>EUR</v>
          </cell>
          <cell r="B2028" t="str">
            <v>TRA_ROA_2WH_ELC_NEW</v>
          </cell>
          <cell r="C2028" t="str">
            <v>TRA_CH4</v>
          </cell>
          <cell r="D2028" t="str">
            <v>TRA</v>
          </cell>
        </row>
        <row r="2029">
          <cell r="A2029" t="str">
            <v>EUR</v>
          </cell>
          <cell r="B2029" t="str">
            <v>TRA_ROA_2WH_ELC_NEW</v>
          </cell>
          <cell r="C2029" t="str">
            <v>TRA_CO2</v>
          </cell>
          <cell r="D2029" t="str">
            <v>TRA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TRA_N2O</v>
          </cell>
          <cell r="D2030" t="str">
            <v>TRA</v>
          </cell>
        </row>
        <row r="2031">
          <cell r="A2031" t="str">
            <v>EUR</v>
          </cell>
          <cell r="B2031" t="str">
            <v>TRA_ROA_2WH_GSL_NEW</v>
          </cell>
          <cell r="C2031" t="str">
            <v>TOT_CO2</v>
          </cell>
          <cell r="D2031" t="str">
            <v>TRA</v>
          </cell>
          <cell r="E2031">
            <v>185.09555677948191</v>
          </cell>
          <cell r="F2031">
            <v>966.59477022078886</v>
          </cell>
          <cell r="G2031">
            <v>1629.6156082532279</v>
          </cell>
          <cell r="H2031">
            <v>1659.3861703268331</v>
          </cell>
          <cell r="I2031">
            <v>1656.619998050855</v>
          </cell>
          <cell r="J2031">
            <v>1655.7863764875699</v>
          </cell>
          <cell r="K2031">
            <v>1651.173681020847</v>
          </cell>
          <cell r="L2031">
            <v>840.73752706921982</v>
          </cell>
        </row>
        <row r="2032">
          <cell r="A2032" t="str">
            <v>EUR</v>
          </cell>
          <cell r="B2032" t="str">
            <v>TRA_ROA_2WH_GSL_NEW</v>
          </cell>
          <cell r="C2032" t="str">
            <v>TOT_CO2_EQ_GWP_100</v>
          </cell>
          <cell r="D2032" t="str">
            <v>TRA</v>
          </cell>
          <cell r="E2032">
            <v>185.76455780925451</v>
          </cell>
          <cell r="F2032">
            <v>970.08838675001186</v>
          </cell>
          <cell r="G2032">
            <v>1635.505617387018</v>
          </cell>
          <cell r="H2032">
            <v>1665.3837808370711</v>
          </cell>
          <cell r="I2032">
            <v>1662.607610632816</v>
          </cell>
          <cell r="J2032">
            <v>1661.770976065362</v>
          </cell>
          <cell r="K2032">
            <v>1657.1416086802469</v>
          </cell>
          <cell r="L2032">
            <v>843.77625085688965</v>
          </cell>
        </row>
        <row r="2033">
          <cell r="A2033" t="str">
            <v>EUR</v>
          </cell>
          <cell r="B2033" t="str">
            <v>TRA_ROA_2WH_GSL_NEW</v>
          </cell>
          <cell r="C2033" t="str">
            <v>TRA_CH4</v>
          </cell>
          <cell r="D2033" t="str">
            <v>TRA</v>
          </cell>
          <cell r="E2033">
            <v>7.9078135906927614</v>
          </cell>
          <cell r="F2033">
            <v>41.295703655117727</v>
          </cell>
          <cell r="G2033">
            <v>69.621857373393425</v>
          </cell>
          <cell r="H2033">
            <v>70.8937412557747</v>
          </cell>
          <cell r="I2033">
            <v>70.775562434528126</v>
          </cell>
          <cell r="J2033">
            <v>70.739947728036341</v>
          </cell>
          <cell r="K2033">
            <v>70.542880134755634</v>
          </cell>
          <cell r="L2033">
            <v>35.918720894441179</v>
          </cell>
        </row>
        <row r="2034">
          <cell r="A2034" t="str">
            <v>EUR</v>
          </cell>
          <cell r="B2034" t="str">
            <v>TRA_ROA_2WH_GSL_NEW</v>
          </cell>
          <cell r="C2034" t="str">
            <v>TRA_CO2</v>
          </cell>
          <cell r="D2034" t="str">
            <v>TRA</v>
          </cell>
          <cell r="E2034">
            <v>185.09555677948191</v>
          </cell>
          <cell r="F2034">
            <v>966.59477022078886</v>
          </cell>
          <cell r="G2034">
            <v>1629.6156082532279</v>
          </cell>
          <cell r="H2034">
            <v>1659.3861703268331</v>
          </cell>
          <cell r="I2034">
            <v>1656.619998050855</v>
          </cell>
          <cell r="J2034">
            <v>1655.7863764875699</v>
          </cell>
          <cell r="K2034">
            <v>1651.173681020847</v>
          </cell>
          <cell r="L2034">
            <v>840.73752706921982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TRA_N2O</v>
          </cell>
          <cell r="D2035" t="str">
            <v>TRA</v>
          </cell>
          <cell r="E2035">
            <v>1.5815627181385521</v>
          </cell>
          <cell r="F2035">
            <v>8.2591407310235425</v>
          </cell>
          <cell r="G2035">
            <v>13.924371474678679</v>
          </cell>
          <cell r="H2035">
            <v>14.178748251154939</v>
          </cell>
          <cell r="I2035">
            <v>14.155112486905621</v>
          </cell>
          <cell r="J2035">
            <v>14.14798954560727</v>
          </cell>
          <cell r="K2035">
            <v>14.10857602695112</v>
          </cell>
          <cell r="L2035">
            <v>7.183744178888233</v>
          </cell>
        </row>
        <row r="2036">
          <cell r="A2036" t="str">
            <v>EUR</v>
          </cell>
          <cell r="B2036" t="str">
            <v>TRA_ROA_3WH_DST_NEW</v>
          </cell>
          <cell r="C2036" t="str">
            <v>TOT_CO2</v>
          </cell>
          <cell r="D2036" t="str">
            <v>TRA</v>
          </cell>
          <cell r="E2036">
            <v>66.979718080149155</v>
          </cell>
          <cell r="F2036">
            <v>364.46351579352728</v>
          </cell>
          <cell r="G2036">
            <v>297.48379771337818</v>
          </cell>
          <cell r="I2036">
            <v>319.0008519638705</v>
          </cell>
          <cell r="J2036">
            <v>635.58679117733232</v>
          </cell>
          <cell r="K2036">
            <v>636.34293460972674</v>
          </cell>
          <cell r="L2036">
            <v>319.75699539626493</v>
          </cell>
        </row>
        <row r="2037">
          <cell r="A2037" t="str">
            <v>EUR</v>
          </cell>
          <cell r="B2037" t="str">
            <v>TRA_ROA_3WH_DST_NEW</v>
          </cell>
          <cell r="C2037" t="str">
            <v>TOT_CO2_EQ_GWP_100</v>
          </cell>
          <cell r="D2037" t="str">
            <v>TRA</v>
          </cell>
          <cell r="E2037">
            <v>67.211792516309458</v>
          </cell>
          <cell r="F2037">
            <v>365.7263259001266</v>
          </cell>
          <cell r="G2037">
            <v>298.51453338381708</v>
          </cell>
          <cell r="I2037">
            <v>320.10614092262028</v>
          </cell>
          <cell r="J2037">
            <v>637.7890017930431</v>
          </cell>
          <cell r="K2037">
            <v>638.5477651462993</v>
          </cell>
          <cell r="L2037">
            <v>320.86490427587682</v>
          </cell>
        </row>
        <row r="2038">
          <cell r="A2038" t="str">
            <v>EUR</v>
          </cell>
          <cell r="B2038" t="str">
            <v>TRA_ROA_3WH_DST_NEW</v>
          </cell>
          <cell r="C2038" t="str">
            <v>TRA_CH4</v>
          </cell>
          <cell r="D2038" t="str">
            <v>TRA</v>
          </cell>
          <cell r="E2038">
            <v>2.7431966449207832</v>
          </cell>
          <cell r="F2038">
            <v>14.926833411339</v>
          </cell>
          <cell r="G2038">
            <v>12.183636766418219</v>
          </cell>
          <cell r="I2038">
            <v>13.064881309100491</v>
          </cell>
          <cell r="J2038">
            <v>26.030858341733751</v>
          </cell>
          <cell r="K2038">
            <v>26.06182667343591</v>
          </cell>
          <cell r="L2038">
            <v>13.09584964080266</v>
          </cell>
        </row>
        <row r="2039">
          <cell r="A2039" t="str">
            <v>EUR</v>
          </cell>
          <cell r="B2039" t="str">
            <v>TRA_ROA_3WH_DST_NEW</v>
          </cell>
          <cell r="C2039" t="str">
            <v>TRA_CO2</v>
          </cell>
          <cell r="D2039" t="str">
            <v>TRA</v>
          </cell>
          <cell r="E2039">
            <v>66.979718080149155</v>
          </cell>
          <cell r="F2039">
            <v>364.46351579352728</v>
          </cell>
          <cell r="G2039">
            <v>297.48379771337818</v>
          </cell>
          <cell r="I2039">
            <v>319.0008519638705</v>
          </cell>
          <cell r="J2039">
            <v>635.58679117733232</v>
          </cell>
          <cell r="K2039">
            <v>636.34293460972674</v>
          </cell>
          <cell r="L2039">
            <v>319.75699539626493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TRA_N2O</v>
          </cell>
          <cell r="D2040" t="str">
            <v>TRA</v>
          </cell>
          <cell r="E2040">
            <v>0.54863932898415668</v>
          </cell>
          <cell r="F2040">
            <v>2.9853666822678</v>
          </cell>
          <cell r="G2040">
            <v>2.4367273532836431</v>
          </cell>
          <cell r="I2040">
            <v>2.6129762618200991</v>
          </cell>
          <cell r="J2040">
            <v>5.2061716683467489</v>
          </cell>
          <cell r="K2040">
            <v>5.2123653346871812</v>
          </cell>
          <cell r="L2040">
            <v>2.619169928160531</v>
          </cell>
        </row>
        <row r="2041">
          <cell r="A2041" t="str">
            <v>EUR</v>
          </cell>
          <cell r="B2041" t="str">
            <v>TRA_ROA_3WH_GSL_EXS</v>
          </cell>
          <cell r="C2041" t="str">
            <v>TOT_CO2</v>
          </cell>
          <cell r="D2041" t="str">
            <v>TRA</v>
          </cell>
          <cell r="E2041">
            <v>1662.7768049450549</v>
          </cell>
          <cell r="F2041">
            <v>831.38840247252756</v>
          </cell>
        </row>
        <row r="2042">
          <cell r="A2042" t="str">
            <v>EUR</v>
          </cell>
          <cell r="B2042" t="str">
            <v>TRA_ROA_3WH_GSL_EXS</v>
          </cell>
          <cell r="C2042" t="str">
            <v>TOT_CO2_EQ_GWP_100</v>
          </cell>
          <cell r="D2042" t="str">
            <v>TRA</v>
          </cell>
          <cell r="E2042">
            <v>1668.7866704120879</v>
          </cell>
          <cell r="F2042">
            <v>834.39333520604373</v>
          </cell>
        </row>
        <row r="2043">
          <cell r="A2043" t="str">
            <v>EUR</v>
          </cell>
          <cell r="B2043" t="str">
            <v>TRA_ROA_3WH_GSL_EXS</v>
          </cell>
          <cell r="C2043" t="str">
            <v>TRA_CH4</v>
          </cell>
          <cell r="D2043" t="str">
            <v>TRA</v>
          </cell>
          <cell r="E2043">
            <v>71.038598901098908</v>
          </cell>
          <cell r="F2043">
            <v>35.519299450549447</v>
          </cell>
        </row>
        <row r="2044">
          <cell r="A2044" t="str">
            <v>EUR</v>
          </cell>
          <cell r="B2044" t="str">
            <v>TRA_ROA_3WH_GSL_EXS</v>
          </cell>
          <cell r="C2044" t="str">
            <v>TRA_CO2</v>
          </cell>
          <cell r="D2044" t="str">
            <v>TRA</v>
          </cell>
          <cell r="E2044">
            <v>1662.7768049450549</v>
          </cell>
          <cell r="F2044">
            <v>831.38840247252756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TRA_N2O</v>
          </cell>
          <cell r="D2045" t="str">
            <v>TRA</v>
          </cell>
          <cell r="E2045">
            <v>14.207719780219779</v>
          </cell>
          <cell r="F2045">
            <v>7.1038598901098906</v>
          </cell>
        </row>
        <row r="2046">
          <cell r="A2046" t="str">
            <v>EUR</v>
          </cell>
          <cell r="B2046" t="str">
            <v>TRA_ROA_3WH_GSL_NEW</v>
          </cell>
          <cell r="C2046" t="str">
            <v>TOT_CO2</v>
          </cell>
          <cell r="D2046" t="str">
            <v>TRA</v>
          </cell>
          <cell r="G2046">
            <v>365.46448589140368</v>
          </cell>
          <cell r="H2046">
            <v>727.7824810849562</v>
          </cell>
          <cell r="I2046">
            <v>362.31799519355252</v>
          </cell>
        </row>
        <row r="2047">
          <cell r="A2047" t="str">
            <v>EUR</v>
          </cell>
          <cell r="B2047" t="str">
            <v>TRA_ROA_3WH_GSL_NEW</v>
          </cell>
          <cell r="C2047" t="str">
            <v>TOT_CO2_EQ_GWP_100</v>
          </cell>
          <cell r="D2047" t="str">
            <v>TRA</v>
          </cell>
          <cell r="G2047">
            <v>366.78540424115067</v>
          </cell>
          <cell r="H2047">
            <v>730.4129452504269</v>
          </cell>
          <cell r="I2047">
            <v>363.62754100927629</v>
          </cell>
        </row>
        <row r="2048">
          <cell r="A2048" t="str">
            <v>EUR</v>
          </cell>
          <cell r="B2048" t="str">
            <v>TRA_ROA_3WH_GSL_NEW</v>
          </cell>
          <cell r="C2048" t="str">
            <v>TRA_CH4</v>
          </cell>
          <cell r="D2048" t="str">
            <v>TRA</v>
          </cell>
          <cell r="G2048">
            <v>15.61369207738837</v>
          </cell>
          <cell r="H2048">
            <v>31.09295703866233</v>
          </cell>
          <cell r="I2048">
            <v>15.479264961273961</v>
          </cell>
        </row>
        <row r="2049">
          <cell r="A2049" t="str">
            <v>EUR</v>
          </cell>
          <cell r="B2049" t="str">
            <v>TRA_ROA_3WH_GSL_NEW</v>
          </cell>
          <cell r="C2049" t="str">
            <v>TRA_CO2</v>
          </cell>
          <cell r="D2049" t="str">
            <v>TRA</v>
          </cell>
          <cell r="G2049">
            <v>365.46448589140368</v>
          </cell>
          <cell r="H2049">
            <v>727.7824810849562</v>
          </cell>
          <cell r="I2049">
            <v>362.31799519355252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TRA_N2O</v>
          </cell>
          <cell r="D2050" t="str">
            <v>TRA</v>
          </cell>
          <cell r="G2050">
            <v>3.1227384154776732</v>
          </cell>
          <cell r="H2050">
            <v>6.2185914077324647</v>
          </cell>
          <cell r="I2050">
            <v>3.0958529922547919</v>
          </cell>
        </row>
        <row r="2051">
          <cell r="A2051" t="str">
            <v>EUR</v>
          </cell>
          <cell r="B2051" t="str">
            <v>TRA_ROA_BUS_DPH_NEW</v>
          </cell>
          <cell r="C2051" t="str">
            <v>TOT_CH4</v>
          </cell>
          <cell r="D2051" t="str">
            <v>TRA</v>
          </cell>
          <cell r="F2051">
            <v>6.6802667197452223E-5</v>
          </cell>
          <cell r="G2051">
            <v>4.1357549156454082E-4</v>
          </cell>
          <cell r="H2051">
            <v>4.1357549156454082E-4</v>
          </cell>
          <cell r="I2051">
            <v>1.462101442106024E-2</v>
          </cell>
          <cell r="J2051">
            <v>8.2632285084848295E-2</v>
          </cell>
          <cell r="K2051">
            <v>0.1869196355650902</v>
          </cell>
          <cell r="L2051">
            <v>7.2719241382349586E-2</v>
          </cell>
        </row>
        <row r="2052">
          <cell r="A2052" t="str">
            <v>EUR</v>
          </cell>
          <cell r="B2052" t="str">
            <v>TRA_ROA_BUS_DPH_NEW</v>
          </cell>
          <cell r="C2052" t="str">
            <v>TOT_CO2</v>
          </cell>
          <cell r="D2052" t="str">
            <v>TRA</v>
          </cell>
          <cell r="F2052">
            <v>1.6310984574044589</v>
          </cell>
          <cell r="G2052">
            <v>10.0981349190342</v>
          </cell>
          <cell r="H2052">
            <v>10.0981349190342</v>
          </cell>
          <cell r="I2052">
            <v>356.99643544755412</v>
          </cell>
          <cell r="J2052">
            <v>2017.604960821712</v>
          </cell>
          <cell r="K2052">
            <v>4563.954435047619</v>
          </cell>
          <cell r="L2052">
            <v>1775.561477085703</v>
          </cell>
        </row>
        <row r="2053">
          <cell r="A2053" t="str">
            <v>EUR</v>
          </cell>
          <cell r="B2053" t="str">
            <v>TRA_ROA_BUS_DPH_NEW</v>
          </cell>
          <cell r="C2053" t="str">
            <v>TOT_CO2_EQ_GWP_100</v>
          </cell>
          <cell r="D2053" t="str">
            <v>TRA</v>
          </cell>
          <cell r="F2053">
            <v>1.6367499630493629</v>
          </cell>
          <cell r="G2053">
            <v>10.133123405620561</v>
          </cell>
          <cell r="H2053">
            <v>10.133123405620561</v>
          </cell>
          <cell r="I2053">
            <v>358.23337326757581</v>
          </cell>
          <cell r="J2053">
            <v>2024.5956521398909</v>
          </cell>
          <cell r="K2053">
            <v>4579.7678362164261</v>
          </cell>
          <cell r="L2053">
            <v>1781.7135249066489</v>
          </cell>
        </row>
        <row r="2054">
          <cell r="A2054" t="str">
            <v>EUR</v>
          </cell>
          <cell r="B2054" t="str">
            <v>TRA_ROA_BUS_DPH_NEW</v>
          </cell>
          <cell r="C2054" t="str">
            <v>TRA_CH4</v>
          </cell>
          <cell r="D2054" t="str">
            <v>TRA</v>
          </cell>
          <cell r="F2054">
            <v>6.6802667197452217E-2</v>
          </cell>
          <cell r="G2054">
            <v>0.41357549156454071</v>
          </cell>
          <cell r="H2054">
            <v>0.41357549156454088</v>
          </cell>
          <cell r="I2054">
            <v>14.621014421060231</v>
          </cell>
          <cell r="J2054">
            <v>82.632285084848291</v>
          </cell>
          <cell r="K2054">
            <v>186.9196355650902</v>
          </cell>
          <cell r="L2054">
            <v>72.71924138234958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TRA_CO2</v>
          </cell>
          <cell r="D2055" t="str">
            <v>TRA</v>
          </cell>
          <cell r="F2055">
            <v>1.6310984574044589</v>
          </cell>
          <cell r="G2055">
            <v>10.0981349190342</v>
          </cell>
          <cell r="H2055">
            <v>10.0981349190342</v>
          </cell>
          <cell r="I2055">
            <v>356.99643544755412</v>
          </cell>
          <cell r="J2055">
            <v>2017.604960821712</v>
          </cell>
          <cell r="K2055">
            <v>4563.954435047619</v>
          </cell>
          <cell r="L2055">
            <v>1775.561477085703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TRA_N2O</v>
          </cell>
          <cell r="D2056" t="str">
            <v>TRA</v>
          </cell>
          <cell r="F2056">
            <v>1.336053343949044E-2</v>
          </cell>
          <cell r="G2056">
            <v>8.2715098312908159E-2</v>
          </cell>
          <cell r="H2056">
            <v>8.2715098312908159E-2</v>
          </cell>
          <cell r="I2056">
            <v>2.924202884212046</v>
          </cell>
          <cell r="J2056">
            <v>16.526457016969658</v>
          </cell>
          <cell r="K2056">
            <v>37.383927113018032</v>
          </cell>
          <cell r="L2056">
            <v>14.543848276469911</v>
          </cell>
        </row>
        <row r="2057">
          <cell r="A2057" t="str">
            <v>EUR</v>
          </cell>
          <cell r="B2057" t="str">
            <v>TRA_ROA_BUS_DST_EXS</v>
          </cell>
          <cell r="C2057" t="str">
            <v>TOT_CH4</v>
          </cell>
          <cell r="D2057" t="str">
            <v>TRA</v>
          </cell>
          <cell r="E2057">
            <v>0.5473532770605759</v>
          </cell>
          <cell r="F2057">
            <v>0.47627957777443752</v>
          </cell>
        </row>
        <row r="2058">
          <cell r="A2058" t="str">
            <v>EUR</v>
          </cell>
          <cell r="B2058" t="str">
            <v>TRA_ROA_BUS_DST_EXS</v>
          </cell>
          <cell r="C2058" t="str">
            <v>TOT_CO2</v>
          </cell>
          <cell r="D2058" t="str">
            <v>TRA</v>
          </cell>
          <cell r="E2058">
            <v>13364.542514895729</v>
          </cell>
          <cell r="F2058">
            <v>11629.15969065918</v>
          </cell>
        </row>
        <row r="2059">
          <cell r="A2059" t="str">
            <v>EUR</v>
          </cell>
          <cell r="B2059" t="str">
            <v>TRA_ROA_BUS_DST_EXS</v>
          </cell>
          <cell r="C2059" t="str">
            <v>TOT_CO2_EQ_GWP_100</v>
          </cell>
          <cell r="D2059" t="str">
            <v>TRA</v>
          </cell>
          <cell r="E2059">
            <v>13410.84860213506</v>
          </cell>
          <cell r="F2059">
            <v>11669.4529429389</v>
          </cell>
        </row>
        <row r="2060">
          <cell r="A2060" t="str">
            <v>EUR</v>
          </cell>
          <cell r="B2060" t="str">
            <v>TRA_ROA_BUS_DST_EXS</v>
          </cell>
          <cell r="C2060" t="str">
            <v>TRA_CH4</v>
          </cell>
          <cell r="D2060" t="str">
            <v>TRA</v>
          </cell>
          <cell r="E2060">
            <v>547.35327706057592</v>
          </cell>
          <cell r="F2060">
            <v>476.2795777744376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TRA_CO2</v>
          </cell>
          <cell r="D2061" t="str">
            <v>TRA</v>
          </cell>
          <cell r="E2061">
            <v>13364.542514895729</v>
          </cell>
          <cell r="F2061">
            <v>11629.15969065918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TRA_N2O</v>
          </cell>
          <cell r="D2062" t="str">
            <v>TRA</v>
          </cell>
          <cell r="E2062">
            <v>109.47065541211521</v>
          </cell>
          <cell r="F2062">
            <v>95.25591555488748</v>
          </cell>
        </row>
        <row r="2063">
          <cell r="A2063" t="str">
            <v>EUR</v>
          </cell>
          <cell r="B2063" t="str">
            <v>TRA_ROA_BUS_DST_NEW</v>
          </cell>
          <cell r="C2063" t="str">
            <v>TOT_CH4</v>
          </cell>
          <cell r="D2063" t="str">
            <v>TRA</v>
          </cell>
          <cell r="E2063">
            <v>1.256322403846154</v>
          </cell>
          <cell r="F2063">
            <v>1.472719141730237</v>
          </cell>
          <cell r="G2063">
            <v>2.2238540784394818</v>
          </cell>
          <cell r="H2063">
            <v>2.421164158654729</v>
          </cell>
          <cell r="I2063">
            <v>2.2485927755861881</v>
          </cell>
          <cell r="J2063">
            <v>1.5988235318267321</v>
          </cell>
          <cell r="K2063">
            <v>0.44483130211116673</v>
          </cell>
        </row>
        <row r="2064">
          <cell r="A2064" t="str">
            <v>EUR</v>
          </cell>
          <cell r="B2064" t="str">
            <v>TRA_ROA_BUS_DST_NEW</v>
          </cell>
          <cell r="C2064" t="str">
            <v>TOT_CO2</v>
          </cell>
          <cell r="D2064" t="str">
            <v>TRA</v>
          </cell>
          <cell r="E2064">
            <v>30675.205360576922</v>
          </cell>
          <cell r="F2064">
            <v>35958.89237724663</v>
          </cell>
          <cell r="G2064">
            <v>54299.103748564019</v>
          </cell>
          <cell r="H2064">
            <v>59116.758207152969</v>
          </cell>
          <cell r="I2064">
            <v>54903.140270562762</v>
          </cell>
          <cell r="J2064">
            <v>39037.941235436039</v>
          </cell>
          <cell r="K2064">
            <v>10861.29762654765</v>
          </cell>
        </row>
        <row r="2065">
          <cell r="A2065" t="str">
            <v>EUR</v>
          </cell>
          <cell r="B2065" t="str">
            <v>TRA_ROA_BUS_DST_NEW</v>
          </cell>
          <cell r="C2065" t="str">
            <v>TOT_CO2_EQ_GWP_100</v>
          </cell>
          <cell r="D2065" t="str">
            <v>TRA</v>
          </cell>
          <cell r="E2065">
            <v>30781.490235942299</v>
          </cell>
          <cell r="F2065">
            <v>36083.484416637002</v>
          </cell>
          <cell r="G2065">
            <v>54487.241803600002</v>
          </cell>
          <cell r="H2065">
            <v>59321.588694975158</v>
          </cell>
          <cell r="I2065">
            <v>55093.371219377354</v>
          </cell>
          <cell r="J2065">
            <v>39173.201706228567</v>
          </cell>
          <cell r="K2065">
            <v>10898.93035470625</v>
          </cell>
        </row>
        <row r="2066">
          <cell r="A2066" t="str">
            <v>EUR</v>
          </cell>
          <cell r="B2066" t="str">
            <v>TRA_ROA_BUS_DST_NEW</v>
          </cell>
          <cell r="C2066" t="str">
            <v>TOT_N2O</v>
          </cell>
          <cell r="D2066" t="str">
            <v>TRA</v>
          </cell>
          <cell r="E2066">
            <v>0.25126448076923069</v>
          </cell>
          <cell r="F2066">
            <v>0.29454382834604742</v>
          </cell>
          <cell r="G2066">
            <v>0.44477081568789628</v>
          </cell>
          <cell r="H2066">
            <v>0.48423283173094572</v>
          </cell>
          <cell r="I2066">
            <v>0.45544051115266793</v>
          </cell>
          <cell r="J2066">
            <v>0.32548666240077662</v>
          </cell>
          <cell r="K2066">
            <v>9.3374093345074002E-2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TRA_CH4</v>
          </cell>
          <cell r="D2067" t="str">
            <v>TRA</v>
          </cell>
          <cell r="E2067">
            <v>1256.322403846154</v>
          </cell>
          <cell r="F2067">
            <v>1472.719141730237</v>
          </cell>
          <cell r="G2067">
            <v>2223.8540784394818</v>
          </cell>
          <cell r="H2067">
            <v>2421.164158654728</v>
          </cell>
          <cell r="I2067">
            <v>2248.592775586189</v>
          </cell>
          <cell r="J2067">
            <v>1598.8235318267321</v>
          </cell>
          <cell r="K2067">
            <v>444.83130211116668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TRA_CO2</v>
          </cell>
          <cell r="D2068" t="str">
            <v>TRA</v>
          </cell>
          <cell r="E2068">
            <v>30675.205360576922</v>
          </cell>
          <cell r="F2068">
            <v>35958.89237724663</v>
          </cell>
          <cell r="G2068">
            <v>54299.103748564019</v>
          </cell>
          <cell r="H2068">
            <v>59116.758207152969</v>
          </cell>
          <cell r="I2068">
            <v>54903.140270562762</v>
          </cell>
          <cell r="J2068">
            <v>39037.941235436039</v>
          </cell>
          <cell r="K2068">
            <v>10861.29762654765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TRA_N2O</v>
          </cell>
          <cell r="D2069" t="str">
            <v>TRA</v>
          </cell>
          <cell r="E2069">
            <v>251.2644807692306</v>
          </cell>
          <cell r="F2069">
            <v>294.54382834604729</v>
          </cell>
          <cell r="G2069">
            <v>444.77081568789629</v>
          </cell>
          <cell r="H2069">
            <v>484.23283173094569</v>
          </cell>
          <cell r="I2069">
            <v>449.71855511723749</v>
          </cell>
          <cell r="J2069">
            <v>319.76470636534629</v>
          </cell>
          <cell r="K2069">
            <v>88.966260422233304</v>
          </cell>
        </row>
        <row r="2070">
          <cell r="A2070" t="str">
            <v>EUR</v>
          </cell>
          <cell r="B2070" t="str">
            <v>TRA_ROA_BUS_GSL_EXS</v>
          </cell>
          <cell r="C2070" t="str">
            <v>TOT_CH4</v>
          </cell>
          <cell r="D2070" t="str">
            <v>TRA</v>
          </cell>
          <cell r="E2070">
            <v>2.5181639344262291E-2</v>
          </cell>
          <cell r="F2070">
            <v>1.2590819672131151E-2</v>
          </cell>
        </row>
        <row r="2071">
          <cell r="A2071" t="str">
            <v>EUR</v>
          </cell>
          <cell r="B2071" t="str">
            <v>TRA_ROA_BUS_GSL_EXS</v>
          </cell>
          <cell r="C2071" t="str">
            <v>TOT_CO2</v>
          </cell>
          <cell r="D2071" t="str">
            <v>TRA</v>
          </cell>
          <cell r="E2071">
            <v>589.41823825136623</v>
          </cell>
          <cell r="F2071">
            <v>294.70911912568312</v>
          </cell>
        </row>
        <row r="2072">
          <cell r="A2072" t="str">
            <v>EUR</v>
          </cell>
          <cell r="B2072" t="str">
            <v>TRA_ROA_BUS_GSL_EXS</v>
          </cell>
          <cell r="C2072" t="str">
            <v>TOT_CO2_EQ_GWP_100</v>
          </cell>
          <cell r="D2072" t="str">
            <v>TRA</v>
          </cell>
          <cell r="E2072">
            <v>591.54860493989077</v>
          </cell>
          <cell r="F2072">
            <v>295.77430246994538</v>
          </cell>
        </row>
        <row r="2073">
          <cell r="A2073" t="str">
            <v>EUR</v>
          </cell>
          <cell r="B2073" t="str">
            <v>TRA_ROA_BUS_GSL_EXS</v>
          </cell>
          <cell r="C2073" t="str">
            <v>TRA_CH4</v>
          </cell>
          <cell r="D2073" t="str">
            <v>TRA</v>
          </cell>
          <cell r="E2073">
            <v>25.181639344262301</v>
          </cell>
          <cell r="F2073">
            <v>12.59081967213115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TRA_CO2</v>
          </cell>
          <cell r="D2074" t="str">
            <v>TRA</v>
          </cell>
          <cell r="E2074">
            <v>589.41823825136623</v>
          </cell>
          <cell r="F2074">
            <v>294.70911912568312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TRA_N2O</v>
          </cell>
          <cell r="D2075" t="str">
            <v>TRA</v>
          </cell>
          <cell r="E2075">
            <v>5.0363278688524593</v>
          </cell>
          <cell r="F2075">
            <v>2.5181639344262292</v>
          </cell>
        </row>
        <row r="2076">
          <cell r="A2076" t="str">
            <v>EUR</v>
          </cell>
          <cell r="B2076" t="str">
            <v>TRA_ROA_BUS_LNG_NEW</v>
          </cell>
          <cell r="C2076" t="str">
            <v>TOT_CH4</v>
          </cell>
          <cell r="D2076" t="str">
            <v>TRA</v>
          </cell>
          <cell r="E2076">
            <v>8.613651208360553E-5</v>
          </cell>
          <cell r="F2076">
            <v>8.6136512083605558E-5</v>
          </cell>
          <cell r="G2076">
            <v>8.6136512083605558E-5</v>
          </cell>
        </row>
        <row r="2077">
          <cell r="A2077" t="str">
            <v>EUR</v>
          </cell>
          <cell r="B2077" t="str">
            <v>TRA_ROA_BUS_LNG_NEW</v>
          </cell>
          <cell r="C2077" t="str">
            <v>TOT_CO2</v>
          </cell>
          <cell r="D2077" t="str">
            <v>TRA</v>
          </cell>
          <cell r="E2077">
            <v>4.5704033311561094</v>
          </cell>
          <cell r="F2077">
            <v>4.5704033311561103</v>
          </cell>
          <cell r="G2077">
            <v>4.5704033311561094</v>
          </cell>
        </row>
        <row r="2078">
          <cell r="A2078" t="str">
            <v>EUR</v>
          </cell>
          <cell r="B2078" t="str">
            <v>TRA_ROA_BUS_LNG_NEW</v>
          </cell>
          <cell r="C2078" t="str">
            <v>TOT_CO2_EQ_GWP_100</v>
          </cell>
          <cell r="D2078" t="str">
            <v>TRA</v>
          </cell>
          <cell r="E2078">
            <v>4.5751236120182917</v>
          </cell>
          <cell r="F2078">
            <v>4.5751236120182917</v>
          </cell>
          <cell r="G2078">
            <v>4.5751236120182917</v>
          </cell>
        </row>
        <row r="2079">
          <cell r="A2079" t="str">
            <v>EUR</v>
          </cell>
          <cell r="B2079" t="str">
            <v>TRA_ROA_BUS_LNG_NEW</v>
          </cell>
          <cell r="C2079" t="str">
            <v>TRA_CH4</v>
          </cell>
          <cell r="D2079" t="str">
            <v>TRA</v>
          </cell>
          <cell r="E2079">
            <v>8.613651208360551E-2</v>
          </cell>
          <cell r="F2079">
            <v>8.6136512083605524E-2</v>
          </cell>
          <cell r="G2079">
            <v>8.6136512083605538E-2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TRA_CO2</v>
          </cell>
          <cell r="D2080" t="str">
            <v>TRA</v>
          </cell>
          <cell r="E2080">
            <v>4.5704033311561094</v>
          </cell>
          <cell r="F2080">
            <v>4.5704033311561103</v>
          </cell>
          <cell r="G2080">
            <v>4.5704033311561094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TRA_N2O</v>
          </cell>
          <cell r="D2081" t="str">
            <v>TRA</v>
          </cell>
          <cell r="E2081">
            <v>8.6136512083605527E-3</v>
          </cell>
          <cell r="F2081">
            <v>8.6136512083605545E-3</v>
          </cell>
          <cell r="G2081">
            <v>8.6136512083605545E-3</v>
          </cell>
        </row>
        <row r="2082">
          <cell r="A2082" t="str">
            <v>EUR</v>
          </cell>
          <cell r="B2082" t="str">
            <v>TRA_ROA_BUS_LPG_NEW</v>
          </cell>
          <cell r="C2082" t="str">
            <v>TOT_CH4</v>
          </cell>
          <cell r="D2082" t="str">
            <v>TRA</v>
          </cell>
          <cell r="E2082">
            <v>3.1549207807679232E-2</v>
          </cell>
          <cell r="F2082">
            <v>3.1549207807679218E-2</v>
          </cell>
          <cell r="G2082">
            <v>3.1549207807679218E-2</v>
          </cell>
          <cell r="H2082">
            <v>3.1549207807679218E-2</v>
          </cell>
        </row>
        <row r="2083">
          <cell r="A2083" t="str">
            <v>EUR</v>
          </cell>
          <cell r="B2083" t="str">
            <v>TRA_ROA_BUS_LPG_NEW</v>
          </cell>
          <cell r="C2083" t="str">
            <v>TOT_CO2</v>
          </cell>
          <cell r="D2083" t="str">
            <v>TRA</v>
          </cell>
          <cell r="E2083">
            <v>648.9672046039617</v>
          </cell>
          <cell r="F2083">
            <v>648.96720460396148</v>
          </cell>
          <cell r="G2083">
            <v>648.96720460396159</v>
          </cell>
          <cell r="H2083">
            <v>648.96720460396148</v>
          </cell>
        </row>
        <row r="2084">
          <cell r="A2084" t="str">
            <v>EUR</v>
          </cell>
          <cell r="B2084" t="str">
            <v>TRA_ROA_BUS_LPG_NEW</v>
          </cell>
          <cell r="C2084" t="str">
            <v>TOT_CO2_EQ_GWP_100</v>
          </cell>
          <cell r="D2084" t="str">
            <v>TRA</v>
          </cell>
          <cell r="E2084">
            <v>651.63626758449129</v>
          </cell>
          <cell r="F2084">
            <v>651.63626758449129</v>
          </cell>
          <cell r="G2084">
            <v>651.63626758449118</v>
          </cell>
          <cell r="H2084">
            <v>651.63626758449129</v>
          </cell>
        </row>
        <row r="2085">
          <cell r="A2085" t="str">
            <v>EUR</v>
          </cell>
          <cell r="B2085" t="str">
            <v>TRA_ROA_BUS_LPG_NEW</v>
          </cell>
          <cell r="C2085" t="str">
            <v>TOT_N2O</v>
          </cell>
          <cell r="D2085" t="str">
            <v>TRA</v>
          </cell>
          <cell r="E2085">
            <v>6.3098415615358431E-3</v>
          </cell>
          <cell r="F2085">
            <v>6.3098415615358422E-3</v>
          </cell>
          <cell r="G2085">
            <v>6.3098415615358431E-3</v>
          </cell>
          <cell r="H2085">
            <v>6.3098415615358422E-3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TRA_CH4</v>
          </cell>
          <cell r="D2086" t="str">
            <v>TRA</v>
          </cell>
          <cell r="E2086">
            <v>31.549207807679231</v>
          </cell>
          <cell r="F2086">
            <v>31.54920780767922</v>
          </cell>
          <cell r="G2086">
            <v>31.54920780767922</v>
          </cell>
          <cell r="H2086">
            <v>31.54920780767922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TRA_CO2</v>
          </cell>
          <cell r="D2087" t="str">
            <v>TRA</v>
          </cell>
          <cell r="E2087">
            <v>648.9672046039617</v>
          </cell>
          <cell r="F2087">
            <v>648.96720460396148</v>
          </cell>
          <cell r="G2087">
            <v>648.96720460396159</v>
          </cell>
          <cell r="H2087">
            <v>648.96720460396148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TRA_N2O</v>
          </cell>
          <cell r="D2088" t="str">
            <v>TRA</v>
          </cell>
          <cell r="E2088">
            <v>6.3098415615358441</v>
          </cell>
          <cell r="F2088">
            <v>6.3098415615358423</v>
          </cell>
          <cell r="G2088">
            <v>6.3098415615358432</v>
          </cell>
          <cell r="H2088">
            <v>6.3098415615358423</v>
          </cell>
        </row>
        <row r="2089">
          <cell r="A2089" t="str">
            <v>EUR</v>
          </cell>
          <cell r="B2089" t="str">
            <v>TRA_ROA_BUS_NGA_EXS</v>
          </cell>
          <cell r="C2089" t="str">
            <v>TOT_CH4</v>
          </cell>
          <cell r="D2089" t="str">
            <v>TRA</v>
          </cell>
          <cell r="E2089">
            <v>4.6604368932038837E-3</v>
          </cell>
          <cell r="F2089">
            <v>2.3302184466019418E-3</v>
          </cell>
        </row>
        <row r="2090">
          <cell r="A2090" t="str">
            <v>EUR</v>
          </cell>
          <cell r="B2090" t="str">
            <v>TRA_ROA_BUS_NGA_EXS</v>
          </cell>
          <cell r="C2090" t="str">
            <v>TOT_CO2</v>
          </cell>
          <cell r="D2090" t="str">
            <v>TRA</v>
          </cell>
          <cell r="E2090">
            <v>247.28278155339811</v>
          </cell>
          <cell r="F2090">
            <v>123.641390776699</v>
          </cell>
        </row>
        <row r="2091">
          <cell r="A2091" t="str">
            <v>EUR</v>
          </cell>
          <cell r="B2091" t="str">
            <v>TRA_ROA_BUS_NGA_EXS</v>
          </cell>
          <cell r="C2091" t="str">
            <v>TOT_CO2_EQ_GWP_100</v>
          </cell>
          <cell r="D2091" t="str">
            <v>TRA</v>
          </cell>
          <cell r="E2091">
            <v>247.53817349514571</v>
          </cell>
          <cell r="F2091">
            <v>123.7690867475729</v>
          </cell>
        </row>
        <row r="2092">
          <cell r="A2092" t="str">
            <v>EUR</v>
          </cell>
          <cell r="B2092" t="str">
            <v>TRA_ROA_BUS_NGA_EXS</v>
          </cell>
          <cell r="C2092" t="str">
            <v>TRA_CH4</v>
          </cell>
          <cell r="D2092" t="str">
            <v>TRA</v>
          </cell>
          <cell r="E2092">
            <v>4.660436893203884</v>
          </cell>
          <cell r="F2092">
            <v>2.330218446601942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TRA_CO2</v>
          </cell>
          <cell r="D2093" t="str">
            <v>TRA</v>
          </cell>
          <cell r="E2093">
            <v>247.28278155339811</v>
          </cell>
          <cell r="F2093">
            <v>123.641390776699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TRA_N2O</v>
          </cell>
          <cell r="D2094" t="str">
            <v>TRA</v>
          </cell>
          <cell r="E2094">
            <v>0.46604368932038842</v>
          </cell>
          <cell r="F2094">
            <v>0.23302184466019421</v>
          </cell>
        </row>
        <row r="2095">
          <cell r="A2095" t="str">
            <v>EUR</v>
          </cell>
          <cell r="B2095" t="str">
            <v>TRA_ROA_BUS_NGA_NEW</v>
          </cell>
          <cell r="C2095" t="str">
            <v>TOT_CH4</v>
          </cell>
          <cell r="D2095" t="str">
            <v>TRA</v>
          </cell>
          <cell r="E2095">
            <v>1.9377402227141589E-2</v>
          </cell>
          <cell r="F2095">
            <v>2.4800431180370969E-2</v>
          </cell>
          <cell r="G2095">
            <v>2.4800431180370969E-2</v>
          </cell>
          <cell r="H2095">
            <v>1.20385944185125E-2</v>
          </cell>
          <cell r="I2095">
            <v>5.4230289532293946E-3</v>
          </cell>
        </row>
        <row r="2096">
          <cell r="A2096" t="str">
            <v>EUR</v>
          </cell>
          <cell r="B2096" t="str">
            <v>TRA_ROA_BUS_NGA_NEW</v>
          </cell>
          <cell r="C2096" t="str">
            <v>TOT_CO2</v>
          </cell>
          <cell r="D2096" t="str">
            <v>TRA</v>
          </cell>
          <cell r="E2096">
            <v>1028.1649621721319</v>
          </cell>
          <cell r="F2096">
            <v>1315.910878430484</v>
          </cell>
          <cell r="G2096">
            <v>1315.910878430484</v>
          </cell>
          <cell r="H2096">
            <v>638.76781984627326</v>
          </cell>
          <cell r="I2096">
            <v>287.74591625835183</v>
          </cell>
        </row>
        <row r="2097">
          <cell r="A2097" t="str">
            <v>EUR</v>
          </cell>
          <cell r="B2097" t="str">
            <v>TRA_ROA_BUS_NGA_NEW</v>
          </cell>
          <cell r="C2097" t="str">
            <v>TOT_CO2_EQ_GWP_100</v>
          </cell>
          <cell r="D2097" t="str">
            <v>TRA</v>
          </cell>
          <cell r="E2097">
            <v>1029.22684381418</v>
          </cell>
          <cell r="F2097">
            <v>1317.269942059168</v>
          </cell>
          <cell r="G2097">
            <v>1317.269942059168</v>
          </cell>
          <cell r="H2097">
            <v>639.4275348204078</v>
          </cell>
          <cell r="I2097">
            <v>288.04309824498881</v>
          </cell>
        </row>
        <row r="2098">
          <cell r="A2098" t="str">
            <v>EUR</v>
          </cell>
          <cell r="B2098" t="str">
            <v>TRA_ROA_BUS_NGA_NEW</v>
          </cell>
          <cell r="C2098" t="str">
            <v>TRA_CH4</v>
          </cell>
          <cell r="D2098" t="str">
            <v>TRA</v>
          </cell>
          <cell r="E2098">
            <v>19.37740222714158</v>
          </cell>
          <cell r="F2098">
            <v>24.800431180370978</v>
          </cell>
          <cell r="G2098">
            <v>24.800431180370971</v>
          </cell>
          <cell r="H2098">
            <v>12.038594418512499</v>
          </cell>
          <cell r="I2098">
            <v>5.4230289532293963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TRA_CO2</v>
          </cell>
          <cell r="D2099" t="str">
            <v>TRA</v>
          </cell>
          <cell r="E2099">
            <v>1028.1649621721319</v>
          </cell>
          <cell r="F2099">
            <v>1315.910878430484</v>
          </cell>
          <cell r="G2099">
            <v>1315.910878430484</v>
          </cell>
          <cell r="H2099">
            <v>638.76781984627326</v>
          </cell>
          <cell r="I2099">
            <v>287.74591625835183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TRA_N2O</v>
          </cell>
          <cell r="D2100" t="str">
            <v>TRA</v>
          </cell>
          <cell r="E2100">
            <v>1.937740222714158</v>
          </cell>
          <cell r="F2100">
            <v>2.4800431180370981</v>
          </cell>
          <cell r="G2100">
            <v>2.4800431180370981</v>
          </cell>
          <cell r="H2100">
            <v>1.20385944185125</v>
          </cell>
          <cell r="I2100">
            <v>0.54230289532293963</v>
          </cell>
        </row>
        <row r="2101">
          <cell r="A2101" t="str">
            <v>EUR</v>
          </cell>
          <cell r="B2101" t="str">
            <v>TRA_ROA_CAR_DST_EXS</v>
          </cell>
          <cell r="C2101" t="str">
            <v>TOT_CH4</v>
          </cell>
          <cell r="D2101" t="str">
            <v>TRA</v>
          </cell>
          <cell r="E2101">
            <v>3.4069066092715219</v>
          </cell>
          <cell r="F2101">
            <v>1.7034533046357621</v>
          </cell>
        </row>
        <row r="2102">
          <cell r="A2102" t="str">
            <v>EUR</v>
          </cell>
          <cell r="B2102" t="str">
            <v>TRA_ROA_CAR_DST_EXS</v>
          </cell>
          <cell r="C2102" t="str">
            <v>TOT_CO2</v>
          </cell>
          <cell r="D2102" t="str">
            <v>TRA</v>
          </cell>
          <cell r="E2102">
            <v>83185.303043046355</v>
          </cell>
          <cell r="F2102">
            <v>41592.651521523178</v>
          </cell>
        </row>
        <row r="2103">
          <cell r="A2103" t="str">
            <v>EUR</v>
          </cell>
          <cell r="B2103" t="str">
            <v>TRA_ROA_CAR_DST_EXS</v>
          </cell>
          <cell r="C2103" t="str">
            <v>TOT_CO2_EQ_GWP_100</v>
          </cell>
          <cell r="D2103" t="str">
            <v>TRA</v>
          </cell>
          <cell r="E2103">
            <v>83473.527342190719</v>
          </cell>
          <cell r="F2103">
            <v>41736.763671095367</v>
          </cell>
        </row>
        <row r="2104">
          <cell r="A2104" t="str">
            <v>EUR</v>
          </cell>
          <cell r="B2104" t="str">
            <v>TRA_ROA_CAR_DST_EXS</v>
          </cell>
          <cell r="C2104" t="str">
            <v>TRA_CH4</v>
          </cell>
          <cell r="D2104" t="str">
            <v>TRA</v>
          </cell>
          <cell r="E2104">
            <v>3406.9066092715229</v>
          </cell>
          <cell r="F2104">
            <v>1703.4533046357619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TRA_CO2</v>
          </cell>
          <cell r="D2105" t="str">
            <v>TRA</v>
          </cell>
          <cell r="E2105">
            <v>83185.303043046355</v>
          </cell>
          <cell r="F2105">
            <v>41592.651521523178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TRA_N2O</v>
          </cell>
          <cell r="D2106" t="str">
            <v>TRA</v>
          </cell>
          <cell r="E2106">
            <v>681.38132185430447</v>
          </cell>
          <cell r="F2106">
            <v>340.69066092715218</v>
          </cell>
        </row>
        <row r="2107">
          <cell r="A2107" t="str">
            <v>EUR</v>
          </cell>
          <cell r="B2107" t="str">
            <v>TRA_ROA_CAR_DST_NEW</v>
          </cell>
          <cell r="C2107" t="str">
            <v>TOT_CO2</v>
          </cell>
          <cell r="D2107" t="str">
            <v>TRA</v>
          </cell>
          <cell r="E2107">
            <v>8325.3154947695693</v>
          </cell>
          <cell r="F2107">
            <v>52407.299889346548</v>
          </cell>
          <cell r="G2107">
            <v>120745.399742005</v>
          </cell>
          <cell r="H2107">
            <v>120745.399742005</v>
          </cell>
          <cell r="I2107">
            <v>76663.415347428047</v>
          </cell>
        </row>
        <row r="2108">
          <cell r="A2108" t="str">
            <v>EUR</v>
          </cell>
          <cell r="B2108" t="str">
            <v>TRA_ROA_CAR_DST_NEW</v>
          </cell>
          <cell r="C2108" t="str">
            <v>TOT_CO2_EQ_GWP_100</v>
          </cell>
          <cell r="D2108" t="str">
            <v>TRA</v>
          </cell>
          <cell r="E2108">
            <v>8354.1614343268757</v>
          </cell>
          <cell r="F2108">
            <v>52588.883134560412</v>
          </cell>
          <cell r="G2108">
            <v>121163.7640075957</v>
          </cell>
          <cell r="H2108">
            <v>121163.7640075957</v>
          </cell>
          <cell r="I2108">
            <v>76929.042307362193</v>
          </cell>
        </row>
        <row r="2109">
          <cell r="A2109" t="str">
            <v>EUR</v>
          </cell>
          <cell r="B2109" t="str">
            <v>TRA_ROA_CAR_DST_NEW</v>
          </cell>
          <cell r="C2109" t="str">
            <v>TRA_CH4</v>
          </cell>
          <cell r="D2109" t="str">
            <v>TRA</v>
          </cell>
          <cell r="E2109">
            <v>340.96855268680832</v>
          </cell>
          <cell r="F2109">
            <v>2146.3740569015649</v>
          </cell>
          <cell r="G2109">
            <v>4945.2040849967934</v>
          </cell>
          <cell r="H2109">
            <v>4945.2040849967916</v>
          </cell>
          <cell r="I2109">
            <v>3139.798580782036</v>
          </cell>
        </row>
        <row r="2110">
          <cell r="A2110" t="str">
            <v>EUR</v>
          </cell>
          <cell r="B2110" t="str">
            <v>TRA_ROA_CAR_DST_NEW</v>
          </cell>
          <cell r="C2110" t="str">
            <v>TRA_CO2</v>
          </cell>
          <cell r="D2110" t="str">
            <v>TRA</v>
          </cell>
          <cell r="E2110">
            <v>8325.3154947695693</v>
          </cell>
          <cell r="F2110">
            <v>52407.299889346548</v>
          </cell>
          <cell r="G2110">
            <v>120745.399742005</v>
          </cell>
          <cell r="H2110">
            <v>120745.399742005</v>
          </cell>
          <cell r="I2110">
            <v>76663.415347428047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TRA_N2O</v>
          </cell>
          <cell r="D2111" t="str">
            <v>TRA</v>
          </cell>
          <cell r="E2111">
            <v>68.193710537361653</v>
          </cell>
          <cell r="F2111">
            <v>429.27481138031283</v>
          </cell>
          <cell r="G2111">
            <v>989.04081699935807</v>
          </cell>
          <cell r="H2111">
            <v>989.04081699935807</v>
          </cell>
          <cell r="I2111">
            <v>627.9597161564069</v>
          </cell>
        </row>
        <row r="2112">
          <cell r="A2112" t="str">
            <v>EUR</v>
          </cell>
          <cell r="B2112" t="str">
            <v>TRA_ROA_CAR_GHE_NEW</v>
          </cell>
          <cell r="C2112" t="str">
            <v>TOT_CO2</v>
          </cell>
          <cell r="D2112" t="str">
            <v>TRA</v>
          </cell>
          <cell r="G2112">
            <v>1076.712958781362</v>
          </cell>
          <cell r="H2112">
            <v>6512.1614073190694</v>
          </cell>
          <cell r="I2112">
            <v>6512.1614073190694</v>
          </cell>
          <cell r="J2112">
            <v>5435.448448537707</v>
          </cell>
        </row>
        <row r="2113">
          <cell r="A2113" t="str">
            <v>EUR</v>
          </cell>
          <cell r="B2113" t="str">
            <v>TRA_ROA_CAR_GHE_NEW</v>
          </cell>
          <cell r="C2113" t="str">
            <v>TOT_CO2_EQ_GWP_100</v>
          </cell>
          <cell r="D2113" t="str">
            <v>TRA</v>
          </cell>
          <cell r="G2113">
            <v>1080.6045815232969</v>
          </cell>
          <cell r="H2113">
            <v>6535.6986697112307</v>
          </cell>
          <cell r="I2113">
            <v>6535.6986697112316</v>
          </cell>
          <cell r="J2113">
            <v>5455.0940881879333</v>
          </cell>
        </row>
        <row r="2114">
          <cell r="A2114" t="str">
            <v>EUR</v>
          </cell>
          <cell r="B2114" t="str">
            <v>TRA_ROA_CAR_GHE_NEW</v>
          </cell>
          <cell r="C2114" t="str">
            <v>TRA_CH4</v>
          </cell>
          <cell r="D2114" t="str">
            <v>TRA</v>
          </cell>
          <cell r="G2114">
            <v>46.000268817204287</v>
          </cell>
          <cell r="H2114">
            <v>278.21823158583322</v>
          </cell>
          <cell r="I2114">
            <v>278.21823158583322</v>
          </cell>
          <cell r="J2114">
            <v>232.21796276862901</v>
          </cell>
        </row>
        <row r="2115">
          <cell r="A2115" t="str">
            <v>EUR</v>
          </cell>
          <cell r="B2115" t="str">
            <v>TRA_ROA_CAR_GHE_NEW</v>
          </cell>
          <cell r="C2115" t="str">
            <v>TRA_CO2</v>
          </cell>
          <cell r="D2115" t="str">
            <v>TRA</v>
          </cell>
          <cell r="G2115">
            <v>1076.712958781362</v>
          </cell>
          <cell r="H2115">
            <v>6512.1614073190694</v>
          </cell>
          <cell r="I2115">
            <v>6512.1614073190694</v>
          </cell>
          <cell r="J2115">
            <v>5435.448448537707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TRA_N2O</v>
          </cell>
          <cell r="D2116" t="str">
            <v>TRA</v>
          </cell>
          <cell r="G2116">
            <v>9.2000537634408559</v>
          </cell>
          <cell r="H2116">
            <v>55.643646317166628</v>
          </cell>
          <cell r="I2116">
            <v>55.643646317166628</v>
          </cell>
          <cell r="J2116">
            <v>46.443592553725779</v>
          </cell>
        </row>
        <row r="2117">
          <cell r="A2117" t="str">
            <v>EUR</v>
          </cell>
          <cell r="B2117" t="str">
            <v>TRA_ROA_CAR_GPH_NEW</v>
          </cell>
          <cell r="C2117" t="str">
            <v>TOT_CO2</v>
          </cell>
          <cell r="D2117" t="str">
            <v>TRA</v>
          </cell>
          <cell r="F2117">
            <v>66.95977105147233</v>
          </cell>
          <cell r="G2117">
            <v>401.02491137172262</v>
          </cell>
          <cell r="H2117">
            <v>2409.443206161442</v>
          </cell>
          <cell r="I2117">
            <v>13728.045501321099</v>
          </cell>
          <cell r="J2117">
            <v>13393.980361000849</v>
          </cell>
          <cell r="K2117">
            <v>11385.562066211131</v>
          </cell>
          <cell r="M2117">
            <v>89.181802941316519</v>
          </cell>
        </row>
        <row r="2118">
          <cell r="A2118" t="str">
            <v>EUR</v>
          </cell>
          <cell r="B2118" t="str">
            <v>TRA_ROA_CAR_GPH_NEW</v>
          </cell>
          <cell r="C2118" t="str">
            <v>TOT_CO2_EQ_GWP_100</v>
          </cell>
          <cell r="D2118" t="str">
            <v>TRA</v>
          </cell>
          <cell r="F2118">
            <v>67.201787427047179</v>
          </cell>
          <cell r="G2118">
            <v>402.47435771900467</v>
          </cell>
          <cell r="H2118">
            <v>2418.1517889829138</v>
          </cell>
          <cell r="I2118">
            <v>13777.66352963548</v>
          </cell>
          <cell r="J2118">
            <v>13442.39095934352</v>
          </cell>
          <cell r="K2118">
            <v>11426.71352807961</v>
          </cell>
          <cell r="M2118">
            <v>89.504137626399199</v>
          </cell>
        </row>
        <row r="2119">
          <cell r="A2119" t="str">
            <v>EUR</v>
          </cell>
          <cell r="B2119" t="str">
            <v>TRA_ROA_CAR_GPH_NEW</v>
          </cell>
          <cell r="C2119" t="str">
            <v>TRA_CH4</v>
          </cell>
          <cell r="D2119" t="str">
            <v>TRA</v>
          </cell>
          <cell r="F2119">
            <v>2.8607136592768021</v>
          </cell>
          <cell r="G2119">
            <v>17.132935547068751</v>
          </cell>
          <cell r="H2119">
            <v>102.938331223075</v>
          </cell>
          <cell r="I2119">
            <v>586.5015167183609</v>
          </cell>
          <cell r="J2119">
            <v>572.22929483056896</v>
          </cell>
          <cell r="K2119">
            <v>486.42389915456278</v>
          </cell>
          <cell r="M2119">
            <v>3.810102660551832</v>
          </cell>
        </row>
        <row r="2120">
          <cell r="A2120" t="str">
            <v>EUR</v>
          </cell>
          <cell r="B2120" t="str">
            <v>TRA_ROA_CAR_GPH_NEW</v>
          </cell>
          <cell r="C2120" t="str">
            <v>TRA_CO2</v>
          </cell>
          <cell r="D2120" t="str">
            <v>TRA</v>
          </cell>
          <cell r="F2120">
            <v>66.95977105147233</v>
          </cell>
          <cell r="G2120">
            <v>401.02491137172262</v>
          </cell>
          <cell r="H2120">
            <v>2409.443206161442</v>
          </cell>
          <cell r="I2120">
            <v>13728.045501321099</v>
          </cell>
          <cell r="J2120">
            <v>13393.980361000849</v>
          </cell>
          <cell r="K2120">
            <v>11385.562066211131</v>
          </cell>
          <cell r="M2120">
            <v>89.181802941316519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TRA_N2O</v>
          </cell>
          <cell r="D2121" t="str">
            <v>TRA</v>
          </cell>
          <cell r="F2121">
            <v>0.57214273185536046</v>
          </cell>
          <cell r="G2121">
            <v>3.426587109413751</v>
          </cell>
          <cell r="H2121">
            <v>20.58766624461499</v>
          </cell>
          <cell r="I2121">
            <v>117.3003033436722</v>
          </cell>
          <cell r="J2121">
            <v>114.4458589661138</v>
          </cell>
          <cell r="K2121">
            <v>97.284779830912555</v>
          </cell>
          <cell r="M2121">
            <v>0.76202053211036613</v>
          </cell>
        </row>
        <row r="2122">
          <cell r="A2122" t="str">
            <v>EUR</v>
          </cell>
          <cell r="B2122" t="str">
            <v>TRA_ROA_CAR_GSL_EXS</v>
          </cell>
          <cell r="C2122" t="str">
            <v>TOT_CH4</v>
          </cell>
          <cell r="D2122" t="str">
            <v>TRA</v>
          </cell>
          <cell r="E2122">
            <v>9.2117949511494288</v>
          </cell>
          <cell r="F2122">
            <v>4.6058974755747126</v>
          </cell>
        </row>
        <row r="2123">
          <cell r="A2123" t="str">
            <v>EUR</v>
          </cell>
          <cell r="B2123" t="str">
            <v>TRA_ROA_CAR_GSL_EXS</v>
          </cell>
          <cell r="C2123" t="str">
            <v>TOT_CO2</v>
          </cell>
          <cell r="D2123" t="str">
            <v>TRA</v>
          </cell>
          <cell r="E2123">
            <v>215617.41382323761</v>
          </cell>
          <cell r="F2123">
            <v>107808.70691161881</v>
          </cell>
        </row>
        <row r="2124">
          <cell r="A2124" t="str">
            <v>EUR</v>
          </cell>
          <cell r="B2124" t="str">
            <v>TRA_ROA_CAR_GSL_EXS</v>
          </cell>
          <cell r="C2124" t="str">
            <v>TOT_CO2_EQ_GWP_100</v>
          </cell>
          <cell r="D2124" t="str">
            <v>TRA</v>
          </cell>
          <cell r="E2124">
            <v>216396.7316761048</v>
          </cell>
          <cell r="F2124">
            <v>108198.3658380524</v>
          </cell>
        </row>
        <row r="2125">
          <cell r="A2125" t="str">
            <v>EUR</v>
          </cell>
          <cell r="B2125" t="str">
            <v>TRA_ROA_CAR_GSL_EXS</v>
          </cell>
          <cell r="C2125" t="str">
            <v>TRA_CH4</v>
          </cell>
          <cell r="D2125" t="str">
            <v>TRA</v>
          </cell>
          <cell r="E2125">
            <v>9211.7949511494262</v>
          </cell>
          <cell r="F2125">
            <v>4605.8974755747131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TRA_CO2</v>
          </cell>
          <cell r="D2126" t="str">
            <v>TRA</v>
          </cell>
          <cell r="E2126">
            <v>215617.41382323761</v>
          </cell>
          <cell r="F2126">
            <v>107808.70691161881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TRA_N2O</v>
          </cell>
          <cell r="D2127" t="str">
            <v>TRA</v>
          </cell>
          <cell r="E2127">
            <v>1842.358990229885</v>
          </cell>
          <cell r="F2127">
            <v>921.1794951149426</v>
          </cell>
        </row>
        <row r="2128">
          <cell r="A2128" t="str">
            <v>EUR</v>
          </cell>
          <cell r="B2128" t="str">
            <v>TRA_ROA_CAR_GSL_NEW</v>
          </cell>
          <cell r="C2128" t="str">
            <v>TOT_CH4</v>
          </cell>
          <cell r="D2128" t="str">
            <v>TRA</v>
          </cell>
          <cell r="E2128">
            <v>1.887900864288679</v>
          </cell>
          <cell r="F2128">
            <v>5.3032799714314054</v>
          </cell>
          <cell r="G2128">
            <v>6.189140990309026</v>
          </cell>
          <cell r="H2128">
            <v>6.3735263126269928</v>
          </cell>
          <cell r="I2128">
            <v>2.9581472054842659</v>
          </cell>
          <cell r="J2128">
            <v>2.072286186606644</v>
          </cell>
        </row>
        <row r="2129">
          <cell r="A2129" t="str">
            <v>EUR</v>
          </cell>
          <cell r="B2129" t="str">
            <v>TRA_ROA_CAR_GSL_NEW</v>
          </cell>
          <cell r="C2129" t="str">
            <v>TOT_CO2</v>
          </cell>
          <cell r="D2129" t="str">
            <v>TRA</v>
          </cell>
          <cell r="E2129">
            <v>44189.46623011701</v>
          </cell>
          <cell r="F2129">
            <v>120986.7064487201</v>
          </cell>
          <cell r="G2129">
            <v>140090.08914748259</v>
          </cell>
          <cell r="H2129">
            <v>139212.82762889969</v>
          </cell>
          <cell r="I2129">
            <v>62415.587410296583</v>
          </cell>
          <cell r="J2129">
            <v>43312.204711534068</v>
          </cell>
        </row>
        <row r="2130">
          <cell r="A2130" t="str">
            <v>EUR</v>
          </cell>
          <cell r="B2130" t="str">
            <v>TRA_ROA_CAR_GSL_NEW</v>
          </cell>
          <cell r="C2130" t="str">
            <v>TOT_CO2_EQ_GWP_100</v>
          </cell>
          <cell r="D2130" t="str">
            <v>TRA</v>
          </cell>
          <cell r="E2130">
            <v>44349.182643235828</v>
          </cell>
          <cell r="F2130">
            <v>121423.99534215051</v>
          </cell>
          <cell r="G2130">
            <v>140596.42444548369</v>
          </cell>
          <cell r="H2130">
            <v>139715.9921924459</v>
          </cell>
          <cell r="I2130">
            <v>62641.17949353117</v>
          </cell>
          <cell r="J2130">
            <v>43468.750390198082</v>
          </cell>
        </row>
        <row r="2131">
          <cell r="A2131" t="str">
            <v>EUR</v>
          </cell>
          <cell r="B2131" t="str">
            <v>TRA_ROA_CAR_GSL_NEW</v>
          </cell>
          <cell r="C2131" t="str">
            <v>TRA_CH4</v>
          </cell>
          <cell r="D2131" t="str">
            <v>TRA</v>
          </cell>
          <cell r="E2131">
            <v>1887.900864288679</v>
          </cell>
          <cell r="F2131">
            <v>5168.8994495323313</v>
          </cell>
          <cell r="G2131">
            <v>5985.0508037944728</v>
          </cell>
          <cell r="H2131">
            <v>5947.5716731230277</v>
          </cell>
          <cell r="I2131">
            <v>2666.5730878793761</v>
          </cell>
          <cell r="J2131">
            <v>1850.4217336172339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TRA_CO2</v>
          </cell>
          <cell r="D2132" t="str">
            <v>TRA</v>
          </cell>
          <cell r="E2132">
            <v>44189.46623011701</v>
          </cell>
          <cell r="F2132">
            <v>120986.7064487201</v>
          </cell>
          <cell r="G2132">
            <v>140090.08914748259</v>
          </cell>
          <cell r="H2132">
            <v>139212.82762889969</v>
          </cell>
          <cell r="I2132">
            <v>62415.587410296583</v>
          </cell>
          <cell r="J2132">
            <v>43312.204711534068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TRA_N2O</v>
          </cell>
          <cell r="D2133" t="str">
            <v>TRA</v>
          </cell>
          <cell r="E2133">
            <v>377.5801728577357</v>
          </cell>
          <cell r="F2133">
            <v>1033.779889906466</v>
          </cell>
          <cell r="G2133">
            <v>1197.010160758894</v>
          </cell>
          <cell r="H2133">
            <v>1189.514334624605</v>
          </cell>
          <cell r="I2133">
            <v>533.31461757587499</v>
          </cell>
          <cell r="J2133">
            <v>370.0843467234468</v>
          </cell>
        </row>
        <row r="2134">
          <cell r="A2134" t="str">
            <v>EUR</v>
          </cell>
          <cell r="B2134" t="str">
            <v>TRA_ROA_CAR_LPG_EXS</v>
          </cell>
          <cell r="C2134" t="str">
            <v>TOT_CH4</v>
          </cell>
          <cell r="D2134" t="str">
            <v>TRA</v>
          </cell>
          <cell r="E2134">
            <v>0.26572941608391609</v>
          </cell>
          <cell r="F2134">
            <v>0.13286470804195799</v>
          </cell>
        </row>
        <row r="2135">
          <cell r="A2135" t="str">
            <v>EUR</v>
          </cell>
          <cell r="B2135" t="str">
            <v>TRA_ROA_CAR_LPG_EXS</v>
          </cell>
          <cell r="C2135" t="str">
            <v>TOT_CO2</v>
          </cell>
          <cell r="D2135" t="str">
            <v>TRA</v>
          </cell>
          <cell r="E2135">
            <v>5466.0540888461546</v>
          </cell>
          <cell r="F2135">
            <v>2733.0270444230769</v>
          </cell>
        </row>
        <row r="2136">
          <cell r="A2136" t="str">
            <v>EUR</v>
          </cell>
          <cell r="B2136" t="str">
            <v>TRA_ROA_CAR_LPG_EXS</v>
          </cell>
          <cell r="C2136" t="str">
            <v>TOT_CO2_EQ_GWP_100</v>
          </cell>
          <cell r="D2136" t="str">
            <v>TRA</v>
          </cell>
          <cell r="E2136">
            <v>5488.5347974468532</v>
          </cell>
          <cell r="F2136">
            <v>2744.267398723427</v>
          </cell>
        </row>
        <row r="2137">
          <cell r="A2137" t="str">
            <v>EUR</v>
          </cell>
          <cell r="B2137" t="str">
            <v>TRA_ROA_CAR_LPG_EXS</v>
          </cell>
          <cell r="C2137" t="str">
            <v>TRA_CH4</v>
          </cell>
          <cell r="D2137" t="str">
            <v>TRA</v>
          </cell>
          <cell r="E2137">
            <v>265.72941608391608</v>
          </cell>
          <cell r="F2137">
            <v>132.86470804195801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TRA_CO2</v>
          </cell>
          <cell r="D2138" t="str">
            <v>TRA</v>
          </cell>
          <cell r="E2138">
            <v>5466.0540888461546</v>
          </cell>
          <cell r="F2138">
            <v>2733.0270444230769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TRA_N2O</v>
          </cell>
          <cell r="D2139" t="str">
            <v>TRA</v>
          </cell>
          <cell r="E2139">
            <v>53.145883216783211</v>
          </cell>
          <cell r="F2139">
            <v>26.572941608391609</v>
          </cell>
        </row>
        <row r="2140">
          <cell r="A2140" t="str">
            <v>EUR</v>
          </cell>
          <cell r="B2140" t="str">
            <v>TRA_ROA_CAR_LPG_NEW</v>
          </cell>
          <cell r="C2140" t="str">
            <v>TOT_CO2</v>
          </cell>
          <cell r="D2140" t="str">
            <v>TRA</v>
          </cell>
          <cell r="E2140">
            <v>3930.5629238067022</v>
          </cell>
          <cell r="F2140">
            <v>5487.9086961811317</v>
          </cell>
          <cell r="G2140">
            <v>2934.5290132727409</v>
          </cell>
          <cell r="H2140">
            <v>1557.34577237443</v>
          </cell>
        </row>
        <row r="2141">
          <cell r="A2141" t="str">
            <v>EUR</v>
          </cell>
          <cell r="B2141" t="str">
            <v>TRA_ROA_CAR_LPG_NEW</v>
          </cell>
          <cell r="C2141" t="str">
            <v>TOT_CO2_EQ_GWP_100</v>
          </cell>
          <cell r="D2141" t="str">
            <v>TRA</v>
          </cell>
          <cell r="E2141">
            <v>3946.7284864393719</v>
          </cell>
          <cell r="F2141">
            <v>5510.4792880963923</v>
          </cell>
          <cell r="G2141">
            <v>2946.5981019709839</v>
          </cell>
          <cell r="H2141">
            <v>1563.75080165702</v>
          </cell>
        </row>
        <row r="2142">
          <cell r="A2142" t="str">
            <v>EUR</v>
          </cell>
          <cell r="B2142" t="str">
            <v>TRA_ROA_CAR_LPG_NEW</v>
          </cell>
          <cell r="C2142" t="str">
            <v>TRA_CH4</v>
          </cell>
          <cell r="D2142" t="str">
            <v>TRA</v>
          </cell>
          <cell r="E2142">
            <v>191.08230062259119</v>
          </cell>
          <cell r="F2142">
            <v>266.79186661065302</v>
          </cell>
          <cell r="G2142">
            <v>142.6606229106826</v>
          </cell>
          <cell r="H2142">
            <v>75.70956598806174</v>
          </cell>
        </row>
        <row r="2143">
          <cell r="A2143" t="str">
            <v>EUR</v>
          </cell>
          <cell r="B2143" t="str">
            <v>TRA_ROA_CAR_LPG_NEW</v>
          </cell>
          <cell r="C2143" t="str">
            <v>TRA_CO2</v>
          </cell>
          <cell r="D2143" t="str">
            <v>TRA</v>
          </cell>
          <cell r="E2143">
            <v>3930.5629238067022</v>
          </cell>
          <cell r="F2143">
            <v>5487.9086961811317</v>
          </cell>
          <cell r="G2143">
            <v>2934.5290132727409</v>
          </cell>
          <cell r="H2143">
            <v>1557.34577237443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TRA_N2O</v>
          </cell>
          <cell r="D2144" t="str">
            <v>TRA</v>
          </cell>
          <cell r="E2144">
            <v>38.216460124518228</v>
          </cell>
          <cell r="F2144">
            <v>53.358373322130582</v>
          </cell>
          <cell r="G2144">
            <v>28.532124582136511</v>
          </cell>
          <cell r="H2144">
            <v>15.14191319761235</v>
          </cell>
        </row>
        <row r="2145">
          <cell r="A2145" t="str">
            <v>EUR</v>
          </cell>
          <cell r="B2145" t="str">
            <v>TRA_ROA_CAR_NGA_EXS</v>
          </cell>
          <cell r="C2145" t="str">
            <v>TOT_CO2</v>
          </cell>
          <cell r="D2145" t="str">
            <v>TRA</v>
          </cell>
          <cell r="E2145">
            <v>625.50857041958045</v>
          </cell>
          <cell r="F2145">
            <v>312.75428520979023</v>
          </cell>
        </row>
        <row r="2146">
          <cell r="A2146" t="str">
            <v>EUR</v>
          </cell>
          <cell r="B2146" t="str">
            <v>TRA_ROA_CAR_NGA_EXS</v>
          </cell>
          <cell r="C2146" t="str">
            <v>TOT_CO2_EQ_GWP_100</v>
          </cell>
          <cell r="D2146" t="str">
            <v>TRA</v>
          </cell>
          <cell r="E2146">
            <v>626.15459133286708</v>
          </cell>
          <cell r="F2146">
            <v>313.0772956664336</v>
          </cell>
        </row>
        <row r="2147">
          <cell r="A2147" t="str">
            <v>EUR</v>
          </cell>
          <cell r="B2147" t="str">
            <v>TRA_ROA_CAR_NGA_EXS</v>
          </cell>
          <cell r="C2147" t="str">
            <v>TRA_CH4</v>
          </cell>
          <cell r="D2147" t="str">
            <v>TRA</v>
          </cell>
          <cell r="E2147">
            <v>11.7887027972028</v>
          </cell>
          <cell r="F2147">
            <v>5.8943513986013976</v>
          </cell>
        </row>
        <row r="2148">
          <cell r="A2148" t="str">
            <v>EUR</v>
          </cell>
          <cell r="B2148" t="str">
            <v>TRA_ROA_CAR_NGA_EXS</v>
          </cell>
          <cell r="C2148" t="str">
            <v>TRA_CO2</v>
          </cell>
          <cell r="D2148" t="str">
            <v>TRA</v>
          </cell>
          <cell r="E2148">
            <v>625.50857041958045</v>
          </cell>
          <cell r="F2148">
            <v>312.75428520979023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TRA_N2O</v>
          </cell>
          <cell r="D2149" t="str">
            <v>TRA</v>
          </cell>
          <cell r="E2149">
            <v>1.1788702797202799</v>
          </cell>
          <cell r="F2149">
            <v>0.58943513986013985</v>
          </cell>
        </row>
        <row r="2150">
          <cell r="A2150" t="str">
            <v>EUR</v>
          </cell>
          <cell r="B2150" t="str">
            <v>TRA_ROA_CAR_NGA_NEW</v>
          </cell>
          <cell r="C2150" t="str">
            <v>TOT_CO2</v>
          </cell>
          <cell r="D2150" t="str">
            <v>TRA</v>
          </cell>
          <cell r="F2150">
            <v>988.48084901307402</v>
          </cell>
          <cell r="G2150">
            <v>4835.347590917715</v>
          </cell>
          <cell r="H2150">
            <v>4835.347590917715</v>
          </cell>
          <cell r="I2150">
            <v>3846.866741904641</v>
          </cell>
        </row>
        <row r="2151">
          <cell r="A2151" t="str">
            <v>EUR</v>
          </cell>
          <cell r="B2151" t="str">
            <v>TRA_ROA_CAR_NGA_NEW</v>
          </cell>
          <cell r="C2151" t="str">
            <v>TOT_CO2_EQ_GWP_100</v>
          </cell>
          <cell r="D2151" t="str">
            <v>TRA</v>
          </cell>
          <cell r="F2151">
            <v>989.50174517828202</v>
          </cell>
          <cell r="G2151">
            <v>4840.3415043738441</v>
          </cell>
          <cell r="H2151">
            <v>4840.3415043738451</v>
          </cell>
          <cell r="I2151">
            <v>3850.8397591955631</v>
          </cell>
        </row>
        <row r="2152">
          <cell r="A2152" t="str">
            <v>EUR</v>
          </cell>
          <cell r="B2152" t="str">
            <v>TRA_ROA_CAR_NGA_NEW</v>
          </cell>
          <cell r="C2152" t="str">
            <v>TRA_CH4</v>
          </cell>
          <cell r="D2152" t="str">
            <v>TRA</v>
          </cell>
          <cell r="F2152">
            <v>18.62949206583253</v>
          </cell>
          <cell r="G2152">
            <v>91.129807593624477</v>
          </cell>
          <cell r="H2152">
            <v>91.129807593624463</v>
          </cell>
          <cell r="I2152">
            <v>72.500315527791926</v>
          </cell>
        </row>
        <row r="2153">
          <cell r="A2153" t="str">
            <v>EUR</v>
          </cell>
          <cell r="B2153" t="str">
            <v>TRA_ROA_CAR_NGA_NEW</v>
          </cell>
          <cell r="C2153" t="str">
            <v>TRA_CO2</v>
          </cell>
          <cell r="D2153" t="str">
            <v>TRA</v>
          </cell>
          <cell r="F2153">
            <v>988.48084901307402</v>
          </cell>
          <cell r="G2153">
            <v>4835.347590917715</v>
          </cell>
          <cell r="H2153">
            <v>4835.347590917715</v>
          </cell>
          <cell r="I2153">
            <v>3846.866741904641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TRA_N2O</v>
          </cell>
          <cell r="D2154" t="str">
            <v>TRA</v>
          </cell>
          <cell r="F2154">
            <v>1.862949206583254</v>
          </cell>
          <cell r="G2154">
            <v>9.1129807593624488</v>
          </cell>
          <cell r="H2154">
            <v>9.1129807593624488</v>
          </cell>
          <cell r="I2154">
            <v>7.2500315527791948</v>
          </cell>
        </row>
        <row r="2155">
          <cell r="A2155" t="str">
            <v>EUR</v>
          </cell>
          <cell r="B2155" t="str">
            <v>TRA_ROA_HTR_DPH_NEW</v>
          </cell>
          <cell r="C2155" t="str">
            <v>TOT_CH4</v>
          </cell>
          <cell r="D2155" t="str">
            <v>TRA</v>
          </cell>
          <cell r="I2155">
            <v>1.938783253382041E-3</v>
          </cell>
          <cell r="J2155">
            <v>1.1498332177552089E-2</v>
          </cell>
          <cell r="K2155">
            <v>6.7494095093532991E-2</v>
          </cell>
          <cell r="L2155">
            <v>0.37388621700252911</v>
          </cell>
          <cell r="M2155">
            <v>0.8312556616203689</v>
          </cell>
        </row>
        <row r="2156">
          <cell r="A2156" t="str">
            <v>EUR</v>
          </cell>
          <cell r="B2156" t="str">
            <v>TRA_ROA_HTR_DPH_NEW</v>
          </cell>
          <cell r="C2156" t="str">
            <v>TOT_CO2</v>
          </cell>
          <cell r="D2156" t="str">
            <v>TRA</v>
          </cell>
          <cell r="I2156">
            <v>47.33862443674483</v>
          </cell>
          <cell r="J2156">
            <v>280.75094400189681</v>
          </cell>
          <cell r="K2156">
            <v>1647.9808218670969</v>
          </cell>
          <cell r="L2156">
            <v>9129.0551318117487</v>
          </cell>
          <cell r="M2156">
            <v>20296.492404564011</v>
          </cell>
        </row>
        <row r="2157">
          <cell r="A2157" t="str">
            <v>EUR</v>
          </cell>
          <cell r="B2157" t="str">
            <v>TRA_ROA_HTR_DPH_NEW</v>
          </cell>
          <cell r="C2157" t="str">
            <v>TOT_CO2_EQ_GWP_100</v>
          </cell>
          <cell r="D2157" t="str">
            <v>TRA</v>
          </cell>
          <cell r="I2157">
            <v>47.502645499980943</v>
          </cell>
          <cell r="J2157">
            <v>281.72370290411772</v>
          </cell>
          <cell r="K2157">
            <v>1653.6908223120099</v>
          </cell>
          <cell r="L2157">
            <v>9160.685905770164</v>
          </cell>
          <cell r="M2157">
            <v>20366.816633537081</v>
          </cell>
        </row>
        <row r="2158">
          <cell r="A2158" t="str">
            <v>EUR</v>
          </cell>
          <cell r="B2158" t="str">
            <v>TRA_ROA_HTR_DPH_NEW</v>
          </cell>
          <cell r="C2158" t="str">
            <v>TRA_CH4</v>
          </cell>
          <cell r="D2158" t="str">
            <v>TRA</v>
          </cell>
          <cell r="I2158">
            <v>1.938783253382041</v>
          </cell>
          <cell r="J2158">
            <v>11.49833217755209</v>
          </cell>
          <cell r="K2158">
            <v>67.494095093532991</v>
          </cell>
          <cell r="L2158">
            <v>373.88621700252912</v>
          </cell>
          <cell r="M2158">
            <v>831.25566162036876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TRA_CO2</v>
          </cell>
          <cell r="D2159" t="str">
            <v>TRA</v>
          </cell>
          <cell r="I2159">
            <v>47.33862443674483</v>
          </cell>
          <cell r="J2159">
            <v>280.75094400189681</v>
          </cell>
          <cell r="K2159">
            <v>1647.9808218670969</v>
          </cell>
          <cell r="L2159">
            <v>9129.0551318117487</v>
          </cell>
          <cell r="M2159">
            <v>20296.492404564011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TRA_N2O</v>
          </cell>
          <cell r="D2160" t="str">
            <v>TRA</v>
          </cell>
          <cell r="I2160">
            <v>0.38775665067640802</v>
          </cell>
          <cell r="J2160">
            <v>2.2996664355104168</v>
          </cell>
          <cell r="K2160">
            <v>13.498819018706589</v>
          </cell>
          <cell r="L2160">
            <v>74.777243400505782</v>
          </cell>
          <cell r="M2160">
            <v>166.25113232407369</v>
          </cell>
        </row>
        <row r="2161">
          <cell r="A2161" t="str">
            <v>EUR</v>
          </cell>
          <cell r="B2161" t="str">
            <v>TRA_ROA_HTR_DST_EXS</v>
          </cell>
          <cell r="C2161" t="str">
            <v>TOT_CH4</v>
          </cell>
          <cell r="D2161" t="str">
            <v>TRA</v>
          </cell>
          <cell r="E2161">
            <v>8.1596605650442751</v>
          </cell>
          <cell r="F2161">
            <v>4.550678224789916</v>
          </cell>
        </row>
        <row r="2162">
          <cell r="A2162" t="str">
            <v>EUR</v>
          </cell>
          <cell r="B2162" t="str">
            <v>TRA_ROA_HTR_DST_EXS</v>
          </cell>
          <cell r="C2162" t="str">
            <v>TOT_CO2</v>
          </cell>
          <cell r="D2162" t="str">
            <v>TRA</v>
          </cell>
          <cell r="E2162">
            <v>199231.71212983111</v>
          </cell>
          <cell r="F2162">
            <v>111112.3933219538</v>
          </cell>
        </row>
        <row r="2163">
          <cell r="A2163" t="str">
            <v>EUR</v>
          </cell>
          <cell r="B2163" t="str">
            <v>TRA_ROA_HTR_DST_EXS</v>
          </cell>
          <cell r="C2163" t="str">
            <v>TOT_CO2_EQ_GWP_100</v>
          </cell>
          <cell r="D2163" t="str">
            <v>TRA</v>
          </cell>
          <cell r="E2163">
            <v>199922.0194136338</v>
          </cell>
          <cell r="F2163">
            <v>111497.38069977101</v>
          </cell>
        </row>
        <row r="2164">
          <cell r="A2164" t="str">
            <v>EUR</v>
          </cell>
          <cell r="B2164" t="str">
            <v>TRA_ROA_HTR_DST_EXS</v>
          </cell>
          <cell r="C2164" t="str">
            <v>TOT_N2O</v>
          </cell>
          <cell r="D2164" t="str">
            <v>TRA</v>
          </cell>
          <cell r="E2164">
            <v>1.6319321130088551</v>
          </cell>
          <cell r="F2164">
            <v>0.91013564495798316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TRA_CH4</v>
          </cell>
          <cell r="D2165" t="str">
            <v>TRA</v>
          </cell>
          <cell r="E2165">
            <v>8159.6605650442762</v>
          </cell>
          <cell r="F2165">
            <v>4550.6782247899164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TRA_CO2</v>
          </cell>
          <cell r="D2166" t="str">
            <v>TRA</v>
          </cell>
          <cell r="E2166">
            <v>199231.71212983111</v>
          </cell>
          <cell r="F2166">
            <v>111112.3933219538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TRA_N2O</v>
          </cell>
          <cell r="D2167" t="str">
            <v>TRA</v>
          </cell>
          <cell r="E2167">
            <v>1631.9321130088549</v>
          </cell>
          <cell r="F2167">
            <v>910.13564495798323</v>
          </cell>
        </row>
        <row r="2168">
          <cell r="A2168" t="str">
            <v>EUR</v>
          </cell>
          <cell r="B2168" t="str">
            <v>TRA_ROA_HTR_DST_NEW</v>
          </cell>
          <cell r="C2168" t="str">
            <v>TOT_CH4</v>
          </cell>
          <cell r="D2168" t="str">
            <v>TRA</v>
          </cell>
          <cell r="E2168">
            <v>2.7431096651382911</v>
          </cell>
          <cell r="F2168">
            <v>8.7065439664411262</v>
          </cell>
          <cell r="G2168">
            <v>15.043220128578371</v>
          </cell>
          <cell r="H2168">
            <v>16.022514083066071</v>
          </cell>
          <cell r="I2168">
            <v>14.592015066088729</v>
          </cell>
          <cell r="J2168">
            <v>11.8406269763246</v>
          </cell>
          <cell r="K2168">
            <v>8.6900092518050194</v>
          </cell>
          <cell r="L2168">
            <v>4.9018004961635171</v>
          </cell>
          <cell r="M2168">
            <v>4.4147950948740178</v>
          </cell>
        </row>
        <row r="2169">
          <cell r="A2169" t="str">
            <v>EUR</v>
          </cell>
          <cell r="B2169" t="str">
            <v>TRA_ROA_HTR_DST_NEW</v>
          </cell>
          <cell r="C2169" t="str">
            <v>TOT_CO2</v>
          </cell>
          <cell r="D2169" t="str">
            <v>TRA</v>
          </cell>
          <cell r="E2169">
            <v>66977.594323793252</v>
          </cell>
          <cell r="F2169">
            <v>212584.78184727079</v>
          </cell>
          <cell r="G2169">
            <v>367305.29147278861</v>
          </cell>
          <cell r="H2169">
            <v>391216.38552819652</v>
          </cell>
          <cell r="I2169">
            <v>356288.36786366638</v>
          </cell>
          <cell r="J2169">
            <v>289108.64200525911</v>
          </cell>
          <cell r="K2169">
            <v>212181.05923157261</v>
          </cell>
          <cell r="L2169">
            <v>119685.6287813259</v>
          </cell>
          <cell r="M2169">
            <v>107794.5802331739</v>
          </cell>
        </row>
        <row r="2170">
          <cell r="A2170" t="str">
            <v>EUR</v>
          </cell>
          <cell r="B2170" t="str">
            <v>TRA_ROA_HTR_DST_NEW</v>
          </cell>
          <cell r="C2170" t="str">
            <v>TOT_CO2_EQ_GWP_100</v>
          </cell>
          <cell r="D2170" t="str">
            <v>TRA</v>
          </cell>
          <cell r="E2170">
            <v>67209.661401463964</v>
          </cell>
          <cell r="F2170">
            <v>213321.35546683171</v>
          </cell>
          <cell r="G2170">
            <v>368577.94789566629</v>
          </cell>
          <cell r="H2170">
            <v>392571.89021962392</v>
          </cell>
          <cell r="I2170">
            <v>357522.85233825748</v>
          </cell>
          <cell r="J2170">
            <v>290110.35904745618</v>
          </cell>
          <cell r="K2170">
            <v>212916.23401427531</v>
          </cell>
          <cell r="L2170">
            <v>120100.32110330131</v>
          </cell>
          <cell r="M2170">
            <v>108168.0718982002</v>
          </cell>
        </row>
        <row r="2171">
          <cell r="A2171" t="str">
            <v>EUR</v>
          </cell>
          <cell r="B2171" t="str">
            <v>TRA_ROA_HTR_DST_NEW</v>
          </cell>
          <cell r="C2171" t="str">
            <v>TOT_N2O</v>
          </cell>
          <cell r="D2171" t="str">
            <v>TRA</v>
          </cell>
          <cell r="E2171">
            <v>0.54862193302765805</v>
          </cell>
          <cell r="F2171">
            <v>1.741308793288225</v>
          </cell>
          <cell r="G2171">
            <v>3.008644025715673</v>
          </cell>
          <cell r="H2171">
            <v>3.2045028166132128</v>
          </cell>
          <cell r="I2171">
            <v>2.9184030132177452</v>
          </cell>
          <cell r="J2171">
            <v>2.3681253952649199</v>
          </cell>
          <cell r="K2171">
            <v>1.738001850361004</v>
          </cell>
          <cell r="L2171">
            <v>0.98036009923270329</v>
          </cell>
          <cell r="M2171">
            <v>0.88295901897480322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TRA_CH4</v>
          </cell>
          <cell r="D2172" t="str">
            <v>TRA</v>
          </cell>
          <cell r="E2172">
            <v>2743.10966513829</v>
          </cell>
          <cell r="F2172">
            <v>8706.5439664411242</v>
          </cell>
          <cell r="G2172">
            <v>15043.22012857837</v>
          </cell>
          <cell r="H2172">
            <v>16022.51408306606</v>
          </cell>
          <cell r="I2172">
            <v>14592.015066088719</v>
          </cell>
          <cell r="J2172">
            <v>11840.6269763246</v>
          </cell>
          <cell r="K2172">
            <v>8690.0092518050187</v>
          </cell>
          <cell r="L2172">
            <v>4901.8004961635161</v>
          </cell>
          <cell r="M2172">
            <v>4414.7950948740163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TRA_CO2</v>
          </cell>
          <cell r="D2173" t="str">
            <v>TRA</v>
          </cell>
          <cell r="E2173">
            <v>66977.594323793252</v>
          </cell>
          <cell r="F2173">
            <v>212584.78184727079</v>
          </cell>
          <cell r="G2173">
            <v>367305.29147278861</v>
          </cell>
          <cell r="H2173">
            <v>391216.38552819652</v>
          </cell>
          <cell r="I2173">
            <v>356288.36786366638</v>
          </cell>
          <cell r="J2173">
            <v>289108.64200525911</v>
          </cell>
          <cell r="K2173">
            <v>212181.05923157261</v>
          </cell>
          <cell r="L2173">
            <v>119685.6287813259</v>
          </cell>
          <cell r="M2173">
            <v>107794.5802331739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TRA_N2O</v>
          </cell>
          <cell r="D2174" t="str">
            <v>TRA</v>
          </cell>
          <cell r="E2174">
            <v>548.62193302765797</v>
          </cell>
          <cell r="F2174">
            <v>1741.308793288224</v>
          </cell>
          <cell r="G2174">
            <v>3008.6440257156728</v>
          </cell>
          <cell r="H2174">
            <v>3204.502816613212</v>
          </cell>
          <cell r="I2174">
            <v>2918.403013217745</v>
          </cell>
          <cell r="J2174">
            <v>2368.1253952649199</v>
          </cell>
          <cell r="K2174">
            <v>1738.001850361004</v>
          </cell>
          <cell r="L2174">
            <v>980.36009923270308</v>
          </cell>
          <cell r="M2174">
            <v>882.95901897480314</v>
          </cell>
        </row>
        <row r="2175">
          <cell r="A2175" t="str">
            <v>EUR</v>
          </cell>
          <cell r="B2175" t="str">
            <v>TRA_ROA_HTR_GSL_EXS</v>
          </cell>
          <cell r="C2175" t="str">
            <v>TOT_CH4</v>
          </cell>
          <cell r="D2175" t="str">
            <v>TRA</v>
          </cell>
          <cell r="E2175">
            <v>6.1541666666666672E-3</v>
          </cell>
          <cell r="F2175">
            <v>3.0798307291666658E-3</v>
          </cell>
        </row>
        <row r="2176">
          <cell r="A2176" t="str">
            <v>EUR</v>
          </cell>
          <cell r="B2176" t="str">
            <v>TRA_ROA_HTR_GSL_EXS</v>
          </cell>
          <cell r="C2176" t="str">
            <v>TOT_CO2</v>
          </cell>
          <cell r="D2176" t="str">
            <v>TRA</v>
          </cell>
          <cell r="E2176">
            <v>150.2642361111111</v>
          </cell>
          <cell r="F2176">
            <v>75.199200303819424</v>
          </cell>
        </row>
        <row r="2177">
          <cell r="A2177" t="str">
            <v>EUR</v>
          </cell>
          <cell r="B2177" t="str">
            <v>TRA_ROA_HTR_GSL_EXS</v>
          </cell>
          <cell r="C2177" t="str">
            <v>TOT_CO2_EQ_GWP_100</v>
          </cell>
          <cell r="D2177" t="str">
            <v>TRA</v>
          </cell>
          <cell r="E2177">
            <v>150.78487861111111</v>
          </cell>
          <cell r="F2177">
            <v>75.459753983506943</v>
          </cell>
        </row>
        <row r="2178">
          <cell r="A2178" t="str">
            <v>EUR</v>
          </cell>
          <cell r="B2178" t="str">
            <v>TRA_ROA_HTR_GSL_EXS</v>
          </cell>
          <cell r="C2178" t="str">
            <v>TOT_N2O</v>
          </cell>
          <cell r="D2178" t="str">
            <v>TRA</v>
          </cell>
          <cell r="E2178">
            <v>1.2308333333333329E-3</v>
          </cell>
          <cell r="F2178">
            <v>6.1596614583333317E-4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TRA_CH4</v>
          </cell>
          <cell r="D2179" t="str">
            <v>TRA</v>
          </cell>
          <cell r="E2179">
            <v>6.1541666666666668</v>
          </cell>
          <cell r="F2179">
            <v>3.079830729166666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TRA_CO2</v>
          </cell>
          <cell r="D2180" t="str">
            <v>TRA</v>
          </cell>
          <cell r="E2180">
            <v>150.2642361111111</v>
          </cell>
          <cell r="F2180">
            <v>75.199200303819424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TRA_N2O</v>
          </cell>
          <cell r="D2181" t="str">
            <v>TRA</v>
          </cell>
          <cell r="E2181">
            <v>1.230833333333333</v>
          </cell>
          <cell r="F2181">
            <v>0.6159661458333332</v>
          </cell>
        </row>
        <row r="2182">
          <cell r="A2182" t="str">
            <v>EUR</v>
          </cell>
          <cell r="B2182" t="str">
            <v>TRA_ROA_HTR_LNG_NEW</v>
          </cell>
          <cell r="C2182" t="str">
            <v>TOT_CH4</v>
          </cell>
          <cell r="D2182" t="str">
            <v>TRA</v>
          </cell>
        </row>
        <row r="2183">
          <cell r="A2183" t="str">
            <v>EUR</v>
          </cell>
          <cell r="B2183" t="str">
            <v>TRA_ROA_HTR_LNG_NEW</v>
          </cell>
          <cell r="C2183" t="str">
            <v>TOT_CO2</v>
          </cell>
          <cell r="D2183" t="str">
            <v>TRA</v>
          </cell>
        </row>
        <row r="2184">
          <cell r="A2184" t="str">
            <v>EUR</v>
          </cell>
          <cell r="B2184" t="str">
            <v>TRA_ROA_HTR_LNG_NEW</v>
          </cell>
          <cell r="C2184" t="str">
            <v>TOT_CO2_EQ_GWP_100</v>
          </cell>
          <cell r="D2184" t="str">
            <v>TRA</v>
          </cell>
        </row>
        <row r="2185">
          <cell r="A2185" t="str">
            <v>EUR</v>
          </cell>
          <cell r="B2185" t="str">
            <v>TRA_ROA_HTR_LNG_NEW</v>
          </cell>
          <cell r="C2185" t="str">
            <v>TRA_CH4</v>
          </cell>
          <cell r="D2185" t="str">
            <v>TRA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TRA_CO2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TRA_N2O</v>
          </cell>
          <cell r="D2187" t="str">
            <v>TRA</v>
          </cell>
        </row>
        <row r="2188">
          <cell r="A2188" t="str">
            <v>EUR</v>
          </cell>
          <cell r="B2188" t="str">
            <v>TRA_ROA_HTR_LPG_NEW</v>
          </cell>
          <cell r="C2188" t="str">
            <v>TOT_CH4</v>
          </cell>
          <cell r="D2188" t="str">
            <v>TRA</v>
          </cell>
          <cell r="H2188">
            <v>0.19173457787857501</v>
          </cell>
          <cell r="I2188">
            <v>0.19173457787857501</v>
          </cell>
          <cell r="J2188">
            <v>0.19173457787857501</v>
          </cell>
          <cell r="K2188">
            <v>0.19173457787857501</v>
          </cell>
        </row>
        <row r="2189">
          <cell r="A2189" t="str">
            <v>EUR</v>
          </cell>
          <cell r="B2189" t="str">
            <v>TRA_ROA_HTR_LPG_NEW</v>
          </cell>
          <cell r="C2189" t="str">
            <v>TOT_CO2</v>
          </cell>
          <cell r="D2189" t="str">
            <v>TRA</v>
          </cell>
          <cell r="H2189">
            <v>3943.9802669622882</v>
          </cell>
          <cell r="I2189">
            <v>3943.9802669622882</v>
          </cell>
          <cell r="J2189">
            <v>3943.9802669622882</v>
          </cell>
          <cell r="K2189">
            <v>3943.9802669622882</v>
          </cell>
        </row>
        <row r="2190">
          <cell r="A2190" t="str">
            <v>EUR</v>
          </cell>
          <cell r="B2190" t="str">
            <v>TRA_ROA_HTR_LPG_NEW</v>
          </cell>
          <cell r="C2190" t="str">
            <v>TOT_CO2_EQ_GWP_100</v>
          </cell>
          <cell r="D2190" t="str">
            <v>TRA</v>
          </cell>
          <cell r="H2190">
            <v>3960.201012250815</v>
          </cell>
          <cell r="I2190">
            <v>3960.201012250815</v>
          </cell>
          <cell r="J2190">
            <v>3960.201012250815</v>
          </cell>
          <cell r="K2190">
            <v>3960.201012250815</v>
          </cell>
        </row>
        <row r="2191">
          <cell r="A2191" t="str">
            <v>EUR</v>
          </cell>
          <cell r="B2191" t="str">
            <v>TRA_ROA_HTR_LPG_NEW</v>
          </cell>
          <cell r="C2191" t="str">
            <v>TOT_N2O</v>
          </cell>
          <cell r="D2191" t="str">
            <v>TRA</v>
          </cell>
          <cell r="H2191">
            <v>3.8346915575714999E-2</v>
          </cell>
          <cell r="I2191">
            <v>3.8346915575714999E-2</v>
          </cell>
          <cell r="J2191">
            <v>3.8346915575714999E-2</v>
          </cell>
          <cell r="K2191">
            <v>3.8346915575714999E-2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TRA_CH4</v>
          </cell>
          <cell r="D2192" t="str">
            <v>TRA</v>
          </cell>
          <cell r="H2192">
            <v>191.73457787857501</v>
          </cell>
          <cell r="I2192">
            <v>191.73457787857501</v>
          </cell>
          <cell r="J2192">
            <v>191.73457787857501</v>
          </cell>
          <cell r="K2192">
            <v>191.73457787857501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TRA_CO2</v>
          </cell>
          <cell r="D2193" t="str">
            <v>TRA</v>
          </cell>
          <cell r="H2193">
            <v>3943.9802669622882</v>
          </cell>
          <cell r="I2193">
            <v>3943.9802669622882</v>
          </cell>
          <cell r="J2193">
            <v>3943.9802669622882</v>
          </cell>
          <cell r="K2193">
            <v>3943.9802669622882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TRA_N2O</v>
          </cell>
          <cell r="D2194" t="str">
            <v>TRA</v>
          </cell>
          <cell r="H2194">
            <v>38.346915575714988</v>
          </cell>
          <cell r="I2194">
            <v>38.346915575714988</v>
          </cell>
          <cell r="J2194">
            <v>38.346915575714988</v>
          </cell>
          <cell r="K2194">
            <v>38.346915575714988</v>
          </cell>
        </row>
        <row r="2195">
          <cell r="A2195" t="str">
            <v>EUR</v>
          </cell>
          <cell r="B2195" t="str">
            <v>TRA_ROA_HTR_NGA_NEW</v>
          </cell>
          <cell r="C2195" t="str">
            <v>TOT_CH4</v>
          </cell>
          <cell r="D2195" t="str">
            <v>TRA</v>
          </cell>
          <cell r="E2195">
            <v>4.6140167682926822E-2</v>
          </cell>
          <cell r="F2195">
            <v>4.8636014634146317E-2</v>
          </cell>
          <cell r="G2195">
            <v>4.9445148170731687E-2</v>
          </cell>
          <cell r="H2195">
            <v>6.2206984932590172E-2</v>
          </cell>
          <cell r="I2195">
            <v>0.6628993968567094</v>
          </cell>
          <cell r="J2195">
            <v>1.632127039133132</v>
          </cell>
          <cell r="K2195">
            <v>2.5984956028187689</v>
          </cell>
          <cell r="L2195">
            <v>2.5857337660569111</v>
          </cell>
        </row>
        <row r="2196">
          <cell r="A2196" t="str">
            <v>EUR</v>
          </cell>
          <cell r="B2196" t="str">
            <v>TRA_ROA_HTR_NGA_NEW</v>
          </cell>
          <cell r="C2196" t="str">
            <v>TOT_CO2</v>
          </cell>
          <cell r="D2196" t="str">
            <v>TRA</v>
          </cell>
          <cell r="E2196">
            <v>2448.197297256097</v>
          </cell>
          <cell r="F2196">
            <v>2580.626936487804</v>
          </cell>
          <cell r="G2196">
            <v>2623.5595619390242</v>
          </cell>
          <cell r="H2196">
            <v>3300.7026205232351</v>
          </cell>
          <cell r="I2196">
            <v>35173.441997216993</v>
          </cell>
          <cell r="J2196">
            <v>86600.660696403997</v>
          </cell>
          <cell r="K2196">
            <v>137876.1766855639</v>
          </cell>
          <cell r="L2196">
            <v>137199.03362697971</v>
          </cell>
        </row>
        <row r="2197">
          <cell r="A2197" t="str">
            <v>EUR</v>
          </cell>
          <cell r="B2197" t="str">
            <v>TRA_ROA_HTR_NGA_NEW</v>
          </cell>
          <cell r="C2197" t="str">
            <v>TOT_CO2_EQ_GWP_100</v>
          </cell>
          <cell r="D2197" t="str">
            <v>TRA</v>
          </cell>
          <cell r="E2197">
            <v>2450.7257784451222</v>
          </cell>
          <cell r="F2197">
            <v>2583.2921900897559</v>
          </cell>
          <cell r="G2197">
            <v>2626.2691560587809</v>
          </cell>
          <cell r="H2197">
            <v>3304.111563297542</v>
          </cell>
          <cell r="I2197">
            <v>35209.768884164747</v>
          </cell>
          <cell r="J2197">
            <v>86690.101258148483</v>
          </cell>
          <cell r="K2197">
            <v>138018.57424459831</v>
          </cell>
          <cell r="L2197">
            <v>137340.73183735961</v>
          </cell>
        </row>
        <row r="2198">
          <cell r="A2198" t="str">
            <v>EUR</v>
          </cell>
          <cell r="B2198" t="str">
            <v>TRA_ROA_HTR_NGA_NEW</v>
          </cell>
          <cell r="C2198" t="str">
            <v>TRA_CH4</v>
          </cell>
          <cell r="D2198" t="str">
            <v>TRA</v>
          </cell>
          <cell r="E2198">
            <v>46.140167682926823</v>
          </cell>
          <cell r="F2198">
            <v>48.636014634146328</v>
          </cell>
          <cell r="G2198">
            <v>49.445148170731699</v>
          </cell>
          <cell r="H2198">
            <v>62.206984932590167</v>
          </cell>
          <cell r="I2198">
            <v>662.89939685670947</v>
          </cell>
          <cell r="J2198">
            <v>1632.127039133132</v>
          </cell>
          <cell r="K2198">
            <v>2598.4956028187689</v>
          </cell>
          <cell r="L2198">
            <v>2585.7337660569101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TRA_CO2</v>
          </cell>
          <cell r="D2199" t="str">
            <v>TRA</v>
          </cell>
          <cell r="E2199">
            <v>2448.197297256097</v>
          </cell>
          <cell r="F2199">
            <v>2580.626936487804</v>
          </cell>
          <cell r="G2199">
            <v>2623.5595619390242</v>
          </cell>
          <cell r="H2199">
            <v>3300.7026205232351</v>
          </cell>
          <cell r="I2199">
            <v>35173.441997216993</v>
          </cell>
          <cell r="J2199">
            <v>86600.660696403997</v>
          </cell>
          <cell r="K2199">
            <v>137876.1766855639</v>
          </cell>
          <cell r="L2199">
            <v>137199.03362697971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TRA_N2O</v>
          </cell>
          <cell r="D2200" t="str">
            <v>TRA</v>
          </cell>
          <cell r="E2200">
            <v>4.6140167682926823</v>
          </cell>
          <cell r="F2200">
            <v>4.863601463414633</v>
          </cell>
          <cell r="G2200">
            <v>4.9445148170731699</v>
          </cell>
          <cell r="H2200">
            <v>6.2206984932590172</v>
          </cell>
          <cell r="I2200">
            <v>66.28993968567093</v>
          </cell>
          <cell r="J2200">
            <v>163.21270391331319</v>
          </cell>
          <cell r="K2200">
            <v>259.8495602818769</v>
          </cell>
          <cell r="L2200">
            <v>258.57337660569112</v>
          </cell>
        </row>
        <row r="2201">
          <cell r="A2201" t="str">
            <v>EUR</v>
          </cell>
          <cell r="B2201" t="str">
            <v>TRA_ROA_LCV_DHE_NEW</v>
          </cell>
          <cell r="C2201" t="str">
            <v>TOT_CH4</v>
          </cell>
          <cell r="D2201" t="str">
            <v>TRA</v>
          </cell>
        </row>
        <row r="2202">
          <cell r="A2202" t="str">
            <v>EUR</v>
          </cell>
          <cell r="B2202" t="str">
            <v>TRA_ROA_LCV_DHE_NEW</v>
          </cell>
          <cell r="C2202" t="str">
            <v>TOT_CO2</v>
          </cell>
          <cell r="D2202" t="str">
            <v>TRA</v>
          </cell>
        </row>
        <row r="2203">
          <cell r="A2203" t="str">
            <v>EUR</v>
          </cell>
          <cell r="B2203" t="str">
            <v>TRA_ROA_LCV_DHE_NEW</v>
          </cell>
          <cell r="C2203" t="str">
            <v>TOT_CO2_EQ_GWP_100</v>
          </cell>
          <cell r="D2203" t="str">
            <v>TRA</v>
          </cell>
        </row>
        <row r="2204">
          <cell r="A2204" t="str">
            <v>EUR</v>
          </cell>
          <cell r="B2204" t="str">
            <v>TRA_ROA_LCV_DHE_NEW</v>
          </cell>
          <cell r="C2204" t="str">
            <v>TRA_CH4</v>
          </cell>
          <cell r="D2204" t="str">
            <v>TRA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TRA_CO2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TRA_N2O</v>
          </cell>
          <cell r="D2206" t="str">
            <v>TRA</v>
          </cell>
        </row>
        <row r="2207">
          <cell r="A2207" t="str">
            <v>EUR</v>
          </cell>
          <cell r="B2207" t="str">
            <v>TRA_ROA_LCV_DPH_NEW</v>
          </cell>
          <cell r="C2207" t="str">
            <v>TOT_CO2</v>
          </cell>
          <cell r="D2207" t="str">
            <v>TRA</v>
          </cell>
          <cell r="I2207">
            <v>61.541717818100899</v>
          </cell>
          <cell r="J2207">
            <v>365.86300364716948</v>
          </cell>
          <cell r="K2207">
            <v>1464.7920791449631</v>
          </cell>
          <cell r="L2207">
            <v>592.16801919623038</v>
          </cell>
        </row>
        <row r="2208">
          <cell r="A2208" t="str">
            <v>EUR</v>
          </cell>
          <cell r="B2208" t="str">
            <v>TRA_ROA_LCV_DPH_NEW</v>
          </cell>
          <cell r="C2208" t="str">
            <v>TOT_CO2_EQ_GWP_100</v>
          </cell>
          <cell r="D2208" t="str">
            <v>TRA</v>
          </cell>
          <cell r="I2208">
            <v>61.754950418540957</v>
          </cell>
          <cell r="J2208">
            <v>367.13066276424331</v>
          </cell>
          <cell r="K2208">
            <v>1469.867358731133</v>
          </cell>
          <cell r="L2208">
            <v>594.21979043543854</v>
          </cell>
        </row>
        <row r="2209">
          <cell r="A2209" t="str">
            <v>EUR</v>
          </cell>
          <cell r="B2209" t="str">
            <v>TRA_ROA_LCV_DPH_NEW</v>
          </cell>
          <cell r="C2209" t="str">
            <v>TRA_CH4</v>
          </cell>
          <cell r="D2209" t="str">
            <v>TRA</v>
          </cell>
          <cell r="I2209">
            <v>2.5204799106389451</v>
          </cell>
          <cell r="J2209">
            <v>14.9841503200206</v>
          </cell>
          <cell r="K2209">
            <v>59.991484470100879</v>
          </cell>
          <cell r="L2209">
            <v>24.252615120664721</v>
          </cell>
        </row>
        <row r="2210">
          <cell r="A2210" t="str">
            <v>EUR</v>
          </cell>
          <cell r="B2210" t="str">
            <v>TRA_ROA_LCV_DPH_NEW</v>
          </cell>
          <cell r="C2210" t="str">
            <v>TRA_CO2</v>
          </cell>
          <cell r="D2210" t="str">
            <v>TRA</v>
          </cell>
          <cell r="I2210">
            <v>61.541717818100899</v>
          </cell>
          <cell r="J2210">
            <v>365.86300364716948</v>
          </cell>
          <cell r="K2210">
            <v>1464.7920791449631</v>
          </cell>
          <cell r="L2210">
            <v>592.16801919623038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TRA_N2O</v>
          </cell>
          <cell r="D2211" t="str">
            <v>TRA</v>
          </cell>
          <cell r="I2211">
            <v>0.50409598212778894</v>
          </cell>
          <cell r="J2211">
            <v>2.996830064004119</v>
          </cell>
          <cell r="K2211">
            <v>11.99829689402017</v>
          </cell>
          <cell r="L2211">
            <v>4.8505230241329436</v>
          </cell>
        </row>
        <row r="2212">
          <cell r="A2212" t="str">
            <v>EUR</v>
          </cell>
          <cell r="B2212" t="str">
            <v>TRA_ROA_LCV_DST_EXS</v>
          </cell>
          <cell r="C2212" t="str">
            <v>TOT_CH4</v>
          </cell>
          <cell r="D2212" t="str">
            <v>TRA</v>
          </cell>
          <cell r="E2212">
            <v>2.7233578937007881</v>
          </cell>
          <cell r="F2212">
            <v>1.361678946850394</v>
          </cell>
        </row>
        <row r="2213">
          <cell r="A2213" t="str">
            <v>EUR</v>
          </cell>
          <cell r="B2213" t="str">
            <v>TRA_ROA_LCV_DST_EXS</v>
          </cell>
          <cell r="C2213" t="str">
            <v>TOT_CO2</v>
          </cell>
          <cell r="D2213" t="str">
            <v>TRA</v>
          </cell>
          <cell r="E2213">
            <v>66495.321904527562</v>
          </cell>
          <cell r="F2213">
            <v>33247.660952263781</v>
          </cell>
        </row>
        <row r="2214">
          <cell r="A2214" t="str">
            <v>EUR</v>
          </cell>
          <cell r="B2214" t="str">
            <v>TRA_ROA_LCV_DST_EXS</v>
          </cell>
          <cell r="C2214" t="str">
            <v>TOT_CO2_EQ_GWP_100</v>
          </cell>
          <cell r="D2214" t="str">
            <v>TRA</v>
          </cell>
          <cell r="E2214">
            <v>66725.717982334623</v>
          </cell>
          <cell r="F2214">
            <v>33362.858991167333</v>
          </cell>
        </row>
        <row r="2215">
          <cell r="A2215" t="str">
            <v>EUR</v>
          </cell>
          <cell r="B2215" t="str">
            <v>TRA_ROA_LCV_DST_EXS</v>
          </cell>
          <cell r="C2215" t="str">
            <v>TRA_CH4</v>
          </cell>
          <cell r="D2215" t="str">
            <v>TRA</v>
          </cell>
          <cell r="E2215">
            <v>2723.3578937007869</v>
          </cell>
          <cell r="F2215">
            <v>1361.6789468503939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TRA_CO2</v>
          </cell>
          <cell r="D2216" t="str">
            <v>TRA</v>
          </cell>
          <cell r="E2216">
            <v>66495.321904527562</v>
          </cell>
          <cell r="F2216">
            <v>33247.660952263781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TRA_N2O</v>
          </cell>
          <cell r="D2217" t="str">
            <v>TRA</v>
          </cell>
          <cell r="E2217">
            <v>544.67157874015732</v>
          </cell>
          <cell r="F2217">
            <v>272.33578937007871</v>
          </cell>
        </row>
        <row r="2218">
          <cell r="A2218" t="str">
            <v>EUR</v>
          </cell>
          <cell r="B2218" t="str">
            <v>TRA_ROA_LCV_DST_NEW</v>
          </cell>
          <cell r="C2218" t="str">
            <v>TOT_CH4</v>
          </cell>
          <cell r="D2218" t="str">
            <v>TRA</v>
          </cell>
          <cell r="E2218">
            <v>0.20781020110253631</v>
          </cell>
          <cell r="F2218">
            <v>1.072869697972211</v>
          </cell>
          <cell r="G2218">
            <v>0.86505949686967454</v>
          </cell>
          <cell r="H2218">
            <v>1.060820043716751</v>
          </cell>
          <cell r="I2218">
            <v>0.98949514302400776</v>
          </cell>
          <cell r="J2218">
            <v>0.44835319607805912</v>
          </cell>
          <cell r="K2218">
            <v>0.44835319607805912</v>
          </cell>
        </row>
        <row r="2219">
          <cell r="A2219" t="str">
            <v>EUR</v>
          </cell>
          <cell r="B2219" t="str">
            <v>TRA_ROA_LCV_DST_NEW</v>
          </cell>
          <cell r="C2219" t="str">
            <v>TOT_CO2</v>
          </cell>
          <cell r="D2219" t="str">
            <v>TRA</v>
          </cell>
          <cell r="E2219">
            <v>5074.0324102535942</v>
          </cell>
          <cell r="F2219">
            <v>26195.901792154811</v>
          </cell>
          <cell r="G2219">
            <v>21121.869381901219</v>
          </cell>
          <cell r="H2219">
            <v>25901.689400750689</v>
          </cell>
          <cell r="I2219">
            <v>24017.368330522131</v>
          </cell>
          <cell r="J2219">
            <v>10246.884760959831</v>
          </cell>
          <cell r="K2219">
            <v>10246.884760959831</v>
          </cell>
        </row>
        <row r="2220">
          <cell r="A2220" t="str">
            <v>EUR</v>
          </cell>
          <cell r="B2220" t="str">
            <v>TRA_ROA_LCV_DST_NEW</v>
          </cell>
          <cell r="C2220" t="str">
            <v>TOT_CO2_EQ_GWP_100</v>
          </cell>
          <cell r="D2220" t="str">
            <v>TRA</v>
          </cell>
          <cell r="E2220">
            <v>5091.6131532668678</v>
          </cell>
          <cell r="F2220">
            <v>26286.666568603261</v>
          </cell>
          <cell r="G2220">
            <v>21195.053415336399</v>
          </cell>
          <cell r="H2220">
            <v>25991.434776449121</v>
          </cell>
          <cell r="I2220">
            <v>24100.58482311308</v>
          </cell>
          <cell r="J2220">
            <v>10282.388642902921</v>
          </cell>
          <cell r="K2220">
            <v>10282.388642902921</v>
          </cell>
        </row>
        <row r="2221">
          <cell r="A2221" t="str">
            <v>EUR</v>
          </cell>
          <cell r="B2221" t="str">
            <v>TRA_ROA_LCV_DST_NEW</v>
          </cell>
          <cell r="C2221" t="str">
            <v>TRA_CH4</v>
          </cell>
          <cell r="D2221" t="str">
            <v>TRA</v>
          </cell>
          <cell r="E2221">
            <v>207.8102011025363</v>
          </cell>
          <cell r="F2221">
            <v>1072.869697972211</v>
          </cell>
          <cell r="G2221">
            <v>865.0594968696746</v>
          </cell>
          <cell r="H2221">
            <v>1060.820043716752</v>
          </cell>
          <cell r="I2221">
            <v>983.64648452650374</v>
          </cell>
          <cell r="J2221">
            <v>419.66763526115329</v>
          </cell>
          <cell r="K2221">
            <v>419.66763526115329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TRA_CO2</v>
          </cell>
          <cell r="D2222" t="str">
            <v>TRA</v>
          </cell>
          <cell r="E2222">
            <v>5074.0324102535942</v>
          </cell>
          <cell r="F2222">
            <v>26195.901792154811</v>
          </cell>
          <cell r="G2222">
            <v>21121.869381901219</v>
          </cell>
          <cell r="H2222">
            <v>25901.689400750689</v>
          </cell>
          <cell r="I2222">
            <v>24017.368330522131</v>
          </cell>
          <cell r="J2222">
            <v>10246.884760959831</v>
          </cell>
          <cell r="K2222">
            <v>10246.884760959831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TRA_N2O</v>
          </cell>
          <cell r="D2223" t="str">
            <v>TRA</v>
          </cell>
          <cell r="E2223">
            <v>41.562040220507242</v>
          </cell>
          <cell r="F2223">
            <v>214.57393959444209</v>
          </cell>
          <cell r="G2223">
            <v>173.01189937393491</v>
          </cell>
          <cell r="H2223">
            <v>212.16400874335031</v>
          </cell>
          <cell r="I2223">
            <v>196.72929690530071</v>
          </cell>
          <cell r="J2223">
            <v>83.93352705223063</v>
          </cell>
          <cell r="K2223">
            <v>83.93352705223063</v>
          </cell>
        </row>
        <row r="2224">
          <cell r="A2224" t="str">
            <v>EUR</v>
          </cell>
          <cell r="B2224" t="str">
            <v>TRA_ROA_LCV_GSL_EXS</v>
          </cell>
          <cell r="C2224" t="str">
            <v>TOT_CH4</v>
          </cell>
          <cell r="D2224" t="str">
            <v>TRA</v>
          </cell>
          <cell r="E2224">
            <v>0.7508355874999999</v>
          </cell>
          <cell r="F2224">
            <v>0.3754177937499999</v>
          </cell>
        </row>
        <row r="2225">
          <cell r="A2225" t="str">
            <v>EUR</v>
          </cell>
          <cell r="B2225" t="str">
            <v>TRA_ROA_LCV_GSL_EXS</v>
          </cell>
          <cell r="C2225" t="str">
            <v>TOT_CO2</v>
          </cell>
          <cell r="D2225" t="str">
            <v>TRA</v>
          </cell>
          <cell r="E2225">
            <v>17574.558318083331</v>
          </cell>
          <cell r="F2225">
            <v>8787.2791590416655</v>
          </cell>
        </row>
        <row r="2226">
          <cell r="A2226" t="str">
            <v>EUR</v>
          </cell>
          <cell r="B2226" t="str">
            <v>TRA_ROA_LCV_GSL_EXS</v>
          </cell>
          <cell r="C2226" t="str">
            <v>TOT_CO2_EQ_GWP_100</v>
          </cell>
          <cell r="D2226" t="str">
            <v>TRA</v>
          </cell>
          <cell r="E2226">
            <v>17638.07900878583</v>
          </cell>
          <cell r="F2226">
            <v>8819.0395043929148</v>
          </cell>
        </row>
        <row r="2227">
          <cell r="A2227" t="str">
            <v>EUR</v>
          </cell>
          <cell r="B2227" t="str">
            <v>TRA_ROA_LCV_GSL_EXS</v>
          </cell>
          <cell r="C2227" t="str">
            <v>TRA_CH4</v>
          </cell>
          <cell r="D2227" t="str">
            <v>TRA</v>
          </cell>
          <cell r="E2227">
            <v>750.83558750000009</v>
          </cell>
          <cell r="F2227">
            <v>375.41779374999999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TRA_CO2</v>
          </cell>
          <cell r="D2228" t="str">
            <v>TRA</v>
          </cell>
          <cell r="E2228">
            <v>17574.558318083331</v>
          </cell>
          <cell r="F2228">
            <v>8787.2791590416655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TRA_N2O</v>
          </cell>
          <cell r="D2229" t="str">
            <v>TRA</v>
          </cell>
          <cell r="E2229">
            <v>150.16711749999999</v>
          </cell>
          <cell r="F2229">
            <v>75.083558749999995</v>
          </cell>
        </row>
        <row r="2230">
          <cell r="A2230" t="str">
            <v>EUR</v>
          </cell>
          <cell r="B2230" t="str">
            <v>TRA_ROA_LCV_GSL_NEW</v>
          </cell>
          <cell r="C2230" t="str">
            <v>TOT_CH4</v>
          </cell>
          <cell r="D2230" t="str">
            <v>TRA</v>
          </cell>
          <cell r="G2230">
            <v>1.064499575991352</v>
          </cell>
          <cell r="H2230">
            <v>1.064499575991352</v>
          </cell>
          <cell r="I2230">
            <v>1.064499575991352</v>
          </cell>
          <cell r="J2230">
            <v>1.064499575991352</v>
          </cell>
        </row>
        <row r="2231">
          <cell r="A2231" t="str">
            <v>EUR</v>
          </cell>
          <cell r="B2231" t="str">
            <v>TRA_ROA_LCV_GSL_NEW</v>
          </cell>
          <cell r="C2231" t="str">
            <v>TOT_CO2</v>
          </cell>
          <cell r="D2231" t="str">
            <v>TRA</v>
          </cell>
          <cell r="G2231">
            <v>24916.386742037579</v>
          </cell>
          <cell r="H2231">
            <v>24916.386742037579</v>
          </cell>
          <cell r="I2231">
            <v>24916.386742037579</v>
          </cell>
          <cell r="J2231">
            <v>24916.386742037579</v>
          </cell>
        </row>
        <row r="2232">
          <cell r="A2232" t="str">
            <v>EUR</v>
          </cell>
          <cell r="B2232" t="str">
            <v>TRA_ROA_LCV_GSL_NEW</v>
          </cell>
          <cell r="C2232" t="str">
            <v>TOT_CO2_EQ_GWP_100</v>
          </cell>
          <cell r="D2232" t="str">
            <v>TRA</v>
          </cell>
          <cell r="G2232">
            <v>25006.44340616644</v>
          </cell>
          <cell r="H2232">
            <v>25006.44340616644</v>
          </cell>
          <cell r="I2232">
            <v>25006.44340616644</v>
          </cell>
          <cell r="J2232">
            <v>25006.44340616644</v>
          </cell>
        </row>
        <row r="2233">
          <cell r="A2233" t="str">
            <v>EUR</v>
          </cell>
          <cell r="B2233" t="str">
            <v>TRA_ROA_LCV_GSL_NEW</v>
          </cell>
          <cell r="C2233" t="str">
            <v>TRA_CH4</v>
          </cell>
          <cell r="D2233" t="str">
            <v>TRA</v>
          </cell>
          <cell r="G2233">
            <v>1064.499575991352</v>
          </cell>
          <cell r="H2233">
            <v>1064.499575991352</v>
          </cell>
          <cell r="I2233">
            <v>1064.499575991352</v>
          </cell>
          <cell r="J2233">
            <v>1064.499575991352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TRA_CO2</v>
          </cell>
          <cell r="D2234" t="str">
            <v>TRA</v>
          </cell>
          <cell r="G2234">
            <v>24916.386742037579</v>
          </cell>
          <cell r="H2234">
            <v>24916.386742037579</v>
          </cell>
          <cell r="I2234">
            <v>24916.386742037579</v>
          </cell>
          <cell r="J2234">
            <v>24916.386742037579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TRA_N2O</v>
          </cell>
          <cell r="D2235" t="str">
            <v>TRA</v>
          </cell>
          <cell r="G2235">
            <v>212.89991519827041</v>
          </cell>
          <cell r="H2235">
            <v>212.89991519827041</v>
          </cell>
          <cell r="I2235">
            <v>212.89991519827041</v>
          </cell>
          <cell r="J2235">
            <v>212.89991519827041</v>
          </cell>
        </row>
        <row r="2236">
          <cell r="A2236" t="str">
            <v>EUR</v>
          </cell>
          <cell r="B2236" t="str">
            <v>TRA_ROA_LCV_LPG_EXS</v>
          </cell>
          <cell r="C2236" t="str">
            <v>TOT_CH4</v>
          </cell>
          <cell r="D2236" t="str">
            <v>TRA</v>
          </cell>
          <cell r="E2236">
            <v>0.1079208482142857</v>
          </cell>
          <cell r="F2236">
            <v>5.3960424107142857E-2</v>
          </cell>
        </row>
        <row r="2237">
          <cell r="A2237" t="str">
            <v>EUR</v>
          </cell>
          <cell r="B2237" t="str">
            <v>TRA_ROA_LCV_LPG_EXS</v>
          </cell>
          <cell r="C2237" t="str">
            <v>TOT_CO2</v>
          </cell>
          <cell r="D2237" t="str">
            <v>TRA</v>
          </cell>
          <cell r="E2237">
            <v>2219.9318477678571</v>
          </cell>
          <cell r="F2237">
            <v>1109.965923883929</v>
          </cell>
        </row>
        <row r="2238">
          <cell r="A2238" t="str">
            <v>EUR</v>
          </cell>
          <cell r="B2238" t="str">
            <v>TRA_ROA_LCV_LPG_EXS</v>
          </cell>
          <cell r="C2238" t="str">
            <v>TOT_CO2_EQ_GWP_100</v>
          </cell>
          <cell r="D2238" t="str">
            <v>TRA</v>
          </cell>
          <cell r="E2238">
            <v>2229.0619515267849</v>
          </cell>
          <cell r="F2238">
            <v>1114.530975763392</v>
          </cell>
        </row>
        <row r="2239">
          <cell r="A2239" t="str">
            <v>EUR</v>
          </cell>
          <cell r="B2239" t="str">
            <v>TRA_ROA_LCV_LPG_EXS</v>
          </cell>
          <cell r="C2239" t="str">
            <v>TRA_CH4</v>
          </cell>
          <cell r="D2239" t="str">
            <v>TRA</v>
          </cell>
          <cell r="E2239">
            <v>107.9208482142857</v>
          </cell>
          <cell r="F2239">
            <v>53.960424107142828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TRA_CO2</v>
          </cell>
          <cell r="D2240" t="str">
            <v>TRA</v>
          </cell>
          <cell r="E2240">
            <v>2219.9318477678571</v>
          </cell>
          <cell r="F2240">
            <v>1109.965923883929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TRA_N2O</v>
          </cell>
          <cell r="D2241" t="str">
            <v>TRA</v>
          </cell>
          <cell r="E2241">
            <v>21.584169642857141</v>
          </cell>
          <cell r="F2241">
            <v>10.792084821428571</v>
          </cell>
        </row>
        <row r="2242">
          <cell r="A2242" t="str">
            <v>EUR</v>
          </cell>
          <cell r="B2242" t="str">
            <v>TRA_ROA_LCV_LPG_NEW</v>
          </cell>
          <cell r="C2242" t="str">
            <v>TOT_CH4</v>
          </cell>
          <cell r="D2242" t="str">
            <v>TRA</v>
          </cell>
          <cell r="E2242">
            <v>2.804317062043795E-2</v>
          </cell>
          <cell r="F2242">
            <v>2.956098448905109E-2</v>
          </cell>
          <cell r="G2242">
            <v>2.956098448905109E-2</v>
          </cell>
          <cell r="H2242">
            <v>2.3564233576642339E-4</v>
          </cell>
          <cell r="I2242">
            <v>1.46698905109489E-3</v>
          </cell>
        </row>
        <row r="2243">
          <cell r="A2243" t="str">
            <v>EUR</v>
          </cell>
          <cell r="B2243" t="str">
            <v>TRA_ROA_LCV_LPG_NEW</v>
          </cell>
          <cell r="C2243" t="str">
            <v>TOT_CO2</v>
          </cell>
          <cell r="D2243" t="str">
            <v>TRA</v>
          </cell>
          <cell r="E2243">
            <v>576.84801966240866</v>
          </cell>
          <cell r="F2243">
            <v>608.06945093978106</v>
          </cell>
          <cell r="G2243">
            <v>608.06945093978106</v>
          </cell>
          <cell r="H2243">
            <v>4.847162846715328</v>
          </cell>
          <cell r="I2243">
            <v>30.1759647810219</v>
          </cell>
        </row>
        <row r="2244">
          <cell r="A2244" t="str">
            <v>EUR</v>
          </cell>
          <cell r="B2244" t="str">
            <v>TRA_ROA_LCV_LPG_NEW</v>
          </cell>
          <cell r="C2244" t="str">
            <v>TOT_CO2_EQ_GWP_100</v>
          </cell>
          <cell r="D2244" t="str">
            <v>TRA</v>
          </cell>
          <cell r="E2244">
            <v>579.22047189689783</v>
          </cell>
          <cell r="F2244">
            <v>610.57031022755496</v>
          </cell>
          <cell r="G2244">
            <v>610.57031022755496</v>
          </cell>
          <cell r="H2244">
            <v>4.8670981883211679</v>
          </cell>
          <cell r="I2244">
            <v>30.300072054744529</v>
          </cell>
        </row>
        <row r="2245">
          <cell r="A2245" t="str">
            <v>EUR</v>
          </cell>
          <cell r="B2245" t="str">
            <v>TRA_ROA_LCV_LPG_NEW</v>
          </cell>
          <cell r="C2245" t="str">
            <v>TRA_CH4</v>
          </cell>
          <cell r="D2245" t="str">
            <v>TRA</v>
          </cell>
          <cell r="E2245">
            <v>28.043170620437952</v>
          </cell>
          <cell r="F2245">
            <v>29.560984489051101</v>
          </cell>
          <cell r="G2245">
            <v>29.560984489051101</v>
          </cell>
          <cell r="H2245">
            <v>0.23564233576642329</v>
          </cell>
          <cell r="I2245">
            <v>1.4669890510948911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TRA_CO2</v>
          </cell>
          <cell r="D2246" t="str">
            <v>TRA</v>
          </cell>
          <cell r="E2246">
            <v>576.84801966240866</v>
          </cell>
          <cell r="F2246">
            <v>608.06945093978106</v>
          </cell>
          <cell r="G2246">
            <v>608.06945093978106</v>
          </cell>
          <cell r="H2246">
            <v>4.847162846715328</v>
          </cell>
          <cell r="I2246">
            <v>30.1759647810219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TRA_N2O</v>
          </cell>
          <cell r="D2247" t="str">
            <v>TRA</v>
          </cell>
          <cell r="E2247">
            <v>5.6086341240875894</v>
          </cell>
          <cell r="F2247">
            <v>5.9121968978102188</v>
          </cell>
          <cell r="G2247">
            <v>5.9121968978102188</v>
          </cell>
          <cell r="H2247">
            <v>4.7128467153284663E-2</v>
          </cell>
          <cell r="I2247">
            <v>0.29339781021897809</v>
          </cell>
        </row>
        <row r="2248">
          <cell r="A2248" t="str">
            <v>EUR</v>
          </cell>
          <cell r="B2248" t="str">
            <v>TRA_ROA_LCV_NGA_NEW</v>
          </cell>
          <cell r="C2248" t="str">
            <v>TOT_CO2</v>
          </cell>
          <cell r="D2248" t="str">
            <v>TRA</v>
          </cell>
        </row>
        <row r="2249">
          <cell r="A2249" t="str">
            <v>EUR</v>
          </cell>
          <cell r="B2249" t="str">
            <v>TRA_ROA_LCV_NGA_NEW</v>
          </cell>
          <cell r="C2249" t="str">
            <v>TOT_CO2_EQ_GWP_100</v>
          </cell>
          <cell r="D2249" t="str">
            <v>TRA</v>
          </cell>
        </row>
        <row r="2250">
          <cell r="A2250" t="str">
            <v>EUR</v>
          </cell>
          <cell r="B2250" t="str">
            <v>TRA_ROA_LCV_NGA_NEW</v>
          </cell>
          <cell r="C2250" t="str">
            <v>TRA_CH4</v>
          </cell>
          <cell r="D2250" t="str">
            <v>TRA</v>
          </cell>
        </row>
        <row r="2251">
          <cell r="A2251" t="str">
            <v>EUR</v>
          </cell>
          <cell r="B2251" t="str">
            <v>TRA_ROA_LCV_NGA_NEW</v>
          </cell>
          <cell r="C2251" t="str">
            <v>TRA_CO2</v>
          </cell>
          <cell r="D2251" t="str">
            <v>TRA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TRA_N2O</v>
          </cell>
          <cell r="D2252" t="str">
            <v>TRA</v>
          </cell>
        </row>
        <row r="2253">
          <cell r="A2253" t="str">
            <v>EUR</v>
          </cell>
          <cell r="B2253" t="str">
            <v>TRA_ROA_MCY_GSL_EXS</v>
          </cell>
          <cell r="C2253" t="str">
            <v>TOT_CO2</v>
          </cell>
          <cell r="D2253" t="str">
            <v>TRA</v>
          </cell>
          <cell r="E2253">
            <v>1943.1192765853659</v>
          </cell>
          <cell r="F2253">
            <v>971.55963829268285</v>
          </cell>
        </row>
        <row r="2254">
          <cell r="A2254" t="str">
            <v>EUR</v>
          </cell>
          <cell r="B2254" t="str">
            <v>TRA_ROA_MCY_GSL_EXS</v>
          </cell>
          <cell r="C2254" t="str">
            <v>TOT_CO2_EQ_GWP_100</v>
          </cell>
          <cell r="D2254" t="str">
            <v>TRA</v>
          </cell>
          <cell r="E2254">
            <v>1950.1423992341461</v>
          </cell>
          <cell r="F2254">
            <v>975.07119961707303</v>
          </cell>
        </row>
        <row r="2255">
          <cell r="A2255" t="str">
            <v>EUR</v>
          </cell>
          <cell r="B2255" t="str">
            <v>TRA_ROA_MCY_GSL_EXS</v>
          </cell>
          <cell r="C2255" t="str">
            <v>TRA_CH4</v>
          </cell>
          <cell r="D2255" t="str">
            <v>TRA</v>
          </cell>
          <cell r="E2255">
            <v>83.015634146341455</v>
          </cell>
          <cell r="F2255">
            <v>41.507817073170727</v>
          </cell>
        </row>
        <row r="2256">
          <cell r="A2256" t="str">
            <v>EUR</v>
          </cell>
          <cell r="B2256" t="str">
            <v>TRA_ROA_MCY_GSL_EXS</v>
          </cell>
          <cell r="C2256" t="str">
            <v>TRA_CO2</v>
          </cell>
          <cell r="D2256" t="str">
            <v>TRA</v>
          </cell>
          <cell r="E2256">
            <v>1943.1192765853659</v>
          </cell>
          <cell r="F2256">
            <v>971.55963829268285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TRA_N2O</v>
          </cell>
          <cell r="D2257" t="str">
            <v>TRA</v>
          </cell>
          <cell r="E2257">
            <v>16.603126829268291</v>
          </cell>
          <cell r="F2257">
            <v>8.3015634146341455</v>
          </cell>
        </row>
        <row r="2258">
          <cell r="A2258" t="str">
            <v>EUR</v>
          </cell>
          <cell r="B2258" t="str">
            <v>TRA_ROA_MOP_GSL_EXS</v>
          </cell>
          <cell r="C2258" t="str">
            <v>TOT_CO2</v>
          </cell>
          <cell r="D2258" t="str">
            <v>TRA</v>
          </cell>
          <cell r="E2258">
            <v>215.94101987726779</v>
          </cell>
          <cell r="F2258">
            <v>107.9705099386339</v>
          </cell>
        </row>
        <row r="2259">
          <cell r="A2259" t="str">
            <v>EUR</v>
          </cell>
          <cell r="B2259" t="str">
            <v>TRA_ROA_MOP_GSL_EXS</v>
          </cell>
          <cell r="C2259" t="str">
            <v>TOT_CO2_EQ_GWP_100</v>
          </cell>
          <cell r="D2259" t="str">
            <v>TRA</v>
          </cell>
          <cell r="E2259">
            <v>216.72150735725711</v>
          </cell>
          <cell r="F2259">
            <v>108.3607536786285</v>
          </cell>
        </row>
        <row r="2260">
          <cell r="A2260" t="str">
            <v>EUR</v>
          </cell>
          <cell r="B2260" t="str">
            <v>TRA_ROA_MOP_GSL_EXS</v>
          </cell>
          <cell r="C2260" t="str">
            <v>TRA_CH4</v>
          </cell>
          <cell r="D2260" t="str">
            <v>TRA</v>
          </cell>
          <cell r="E2260">
            <v>9.2256203308431157</v>
          </cell>
          <cell r="F2260">
            <v>4.6128101654215579</v>
          </cell>
        </row>
        <row r="2261">
          <cell r="A2261" t="str">
            <v>EUR</v>
          </cell>
          <cell r="B2261" t="str">
            <v>TRA_ROA_MOP_GSL_EXS</v>
          </cell>
          <cell r="C2261" t="str">
            <v>TRA_CO2</v>
          </cell>
          <cell r="D2261" t="str">
            <v>TRA</v>
          </cell>
          <cell r="E2261">
            <v>215.94101987726779</v>
          </cell>
          <cell r="F2261">
            <v>107.9705099386339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TRA_N2O</v>
          </cell>
          <cell r="D2262" t="str">
            <v>TRA</v>
          </cell>
          <cell r="E2262">
            <v>1.845124066168623</v>
          </cell>
          <cell r="F2262">
            <v>0.92256203308431139</v>
          </cell>
        </row>
        <row r="2263">
          <cell r="A2263" t="str">
            <v>EUR</v>
          </cell>
          <cell r="B2263" t="str">
            <v>TRA_ROA_MTR_DPH_NEW</v>
          </cell>
          <cell r="C2263" t="str">
            <v>TOT_CH4</v>
          </cell>
          <cell r="D2263" t="str">
            <v>TRA</v>
          </cell>
          <cell r="G2263">
            <v>2.091474121996303E-4</v>
          </cell>
          <cell r="H2263">
            <v>2.091474121996303E-4</v>
          </cell>
          <cell r="I2263">
            <v>7.4414605183197044E-3</v>
          </cell>
          <cell r="J2263">
            <v>4.4179096039171507E-2</v>
          </cell>
          <cell r="K2263">
            <v>0.24810950345314359</v>
          </cell>
          <cell r="L2263">
            <v>0.55809794650950817</v>
          </cell>
          <cell r="M2263">
            <v>0.31722075616248457</v>
          </cell>
        </row>
        <row r="2264">
          <cell r="A2264" t="str">
            <v>EUR</v>
          </cell>
          <cell r="B2264" t="str">
            <v>TRA_ROA_MTR_DPH_NEW</v>
          </cell>
          <cell r="C2264" t="str">
            <v>TOT_CO2</v>
          </cell>
          <cell r="D2264" t="str">
            <v>TRA</v>
          </cell>
          <cell r="G2264">
            <v>5.1066826478743046</v>
          </cell>
          <cell r="H2264">
            <v>5.1066826478743046</v>
          </cell>
          <cell r="I2264">
            <v>181.69566098897269</v>
          </cell>
          <cell r="J2264">
            <v>1078.706261623104</v>
          </cell>
          <cell r="K2264">
            <v>6058.0070426475904</v>
          </cell>
          <cell r="L2264">
            <v>13626.89152727382</v>
          </cell>
          <cell r="M2264">
            <v>7745.4734629673294</v>
          </cell>
        </row>
        <row r="2265">
          <cell r="A2265" t="str">
            <v>EUR</v>
          </cell>
          <cell r="B2265" t="str">
            <v>TRA_ROA_MTR_DPH_NEW</v>
          </cell>
          <cell r="C2265" t="str">
            <v>TOT_CO2_EQ_GWP_100</v>
          </cell>
          <cell r="D2265" t="str">
            <v>TRA</v>
          </cell>
          <cell r="G2265">
            <v>5.1243765189463941</v>
          </cell>
          <cell r="H2265">
            <v>5.1243765189463941</v>
          </cell>
          <cell r="I2265">
            <v>182.32520854882259</v>
          </cell>
          <cell r="J2265">
            <v>1082.4438131480181</v>
          </cell>
          <cell r="K2265">
            <v>6078.9971066397247</v>
          </cell>
          <cell r="L2265">
            <v>13674.106613548531</v>
          </cell>
          <cell r="M2265">
            <v>7772.3103389386788</v>
          </cell>
        </row>
        <row r="2266">
          <cell r="A2266" t="str">
            <v>EUR</v>
          </cell>
          <cell r="B2266" t="str">
            <v>TRA_ROA_MTR_DPH_NEW</v>
          </cell>
          <cell r="C2266" t="str">
            <v>TRA_CH4</v>
          </cell>
          <cell r="D2266" t="str">
            <v>TRA</v>
          </cell>
          <cell r="G2266">
            <v>0.20914741219963021</v>
          </cell>
          <cell r="H2266">
            <v>0.20914741219963021</v>
          </cell>
          <cell r="I2266">
            <v>7.4414605183197038</v>
          </cell>
          <cell r="J2266">
            <v>44.179096039171498</v>
          </cell>
          <cell r="K2266">
            <v>248.10950345314359</v>
          </cell>
          <cell r="L2266">
            <v>558.09794650950801</v>
          </cell>
          <cell r="M2266">
            <v>317.22075616248452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TRA_CO2</v>
          </cell>
          <cell r="D2267" t="str">
            <v>TRA</v>
          </cell>
          <cell r="G2267">
            <v>5.1066826478743046</v>
          </cell>
          <cell r="H2267">
            <v>5.1066826478743046</v>
          </cell>
          <cell r="I2267">
            <v>181.69566098897269</v>
          </cell>
          <cell r="J2267">
            <v>1078.706261623104</v>
          </cell>
          <cell r="K2267">
            <v>6058.0070426475904</v>
          </cell>
          <cell r="L2267">
            <v>13626.89152727382</v>
          </cell>
          <cell r="M2267">
            <v>7745.4734629673294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TRA_N2O</v>
          </cell>
          <cell r="D2268" t="str">
            <v>TRA</v>
          </cell>
          <cell r="G2268">
            <v>4.1829482439926062E-2</v>
          </cell>
          <cell r="H2268">
            <v>4.1829482439926062E-2</v>
          </cell>
          <cell r="I2268">
            <v>1.4882921036639409</v>
          </cell>
          <cell r="J2268">
            <v>8.8358192078342999</v>
          </cell>
          <cell r="K2268">
            <v>49.621900690628713</v>
          </cell>
          <cell r="L2268">
            <v>111.6195893019016</v>
          </cell>
          <cell r="M2268">
            <v>63.4441512324969</v>
          </cell>
        </row>
        <row r="2269">
          <cell r="A2269" t="str">
            <v>EUR</v>
          </cell>
          <cell r="B2269" t="str">
            <v>TRA_ROA_MTR_DST_EXS</v>
          </cell>
          <cell r="C2269" t="str">
            <v>TOT_CH4</v>
          </cell>
          <cell r="D2269" t="str">
            <v>TRA</v>
          </cell>
          <cell r="E2269">
            <v>5.3066647834394898</v>
          </cell>
          <cell r="F2269">
            <v>2.6533323917197449</v>
          </cell>
        </row>
        <row r="2270">
          <cell r="A2270" t="str">
            <v>EUR</v>
          </cell>
          <cell r="B2270" t="str">
            <v>TRA_ROA_MTR_DST_EXS</v>
          </cell>
          <cell r="C2270" t="str">
            <v>TOT_CO2</v>
          </cell>
          <cell r="D2270" t="str">
            <v>TRA</v>
          </cell>
          <cell r="E2270">
            <v>129571.0651289809</v>
          </cell>
          <cell r="F2270">
            <v>64785.532564490437</v>
          </cell>
        </row>
        <row r="2271">
          <cell r="A2271" t="str">
            <v>EUR</v>
          </cell>
          <cell r="B2271" t="str">
            <v>TRA_ROA_MTR_DST_EXS</v>
          </cell>
          <cell r="C2271" t="str">
            <v>TOT_CO2_EQ_GWP_100</v>
          </cell>
          <cell r="D2271" t="str">
            <v>TRA</v>
          </cell>
          <cell r="E2271">
            <v>130020.0089696599</v>
          </cell>
          <cell r="F2271">
            <v>65010.004484829937</v>
          </cell>
        </row>
        <row r="2272">
          <cell r="A2272" t="str">
            <v>EUR</v>
          </cell>
          <cell r="B2272" t="str">
            <v>TRA_ROA_MTR_DST_EXS</v>
          </cell>
          <cell r="C2272" t="str">
            <v>TRA_CH4</v>
          </cell>
          <cell r="D2272" t="str">
            <v>TRA</v>
          </cell>
          <cell r="E2272">
            <v>5306.6647834394898</v>
          </cell>
          <cell r="F2272">
            <v>2653.3323917197449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TRA_CO2</v>
          </cell>
          <cell r="D2273" t="str">
            <v>TRA</v>
          </cell>
          <cell r="E2273">
            <v>129571.0651289809</v>
          </cell>
          <cell r="F2273">
            <v>64785.532564490437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TRA_N2O</v>
          </cell>
          <cell r="D2274" t="str">
            <v>TRA</v>
          </cell>
          <cell r="E2274">
            <v>1061.3329566878981</v>
          </cell>
          <cell r="F2274">
            <v>530.66647834394894</v>
          </cell>
        </row>
        <row r="2275">
          <cell r="A2275" t="str">
            <v>EUR</v>
          </cell>
          <cell r="B2275" t="str">
            <v>TRA_ROA_MTR_DST_NEW</v>
          </cell>
          <cell r="C2275" t="str">
            <v>TOT_CH4</v>
          </cell>
          <cell r="D2275" t="str">
            <v>TRA</v>
          </cell>
          <cell r="E2275">
            <v>0.71982922947131578</v>
          </cell>
          <cell r="F2275">
            <v>3.2490672666629199</v>
          </cell>
          <cell r="G2275">
            <v>5.357999407056333</v>
          </cell>
          <cell r="H2275">
            <v>5.7714092265068242</v>
          </cell>
          <cell r="I2275">
            <v>5.8127242037335964</v>
          </cell>
          <cell r="J2275">
            <v>5.1868028162220217</v>
          </cell>
          <cell r="K2275">
            <v>2.9355682751427712</v>
          </cell>
        </row>
        <row r="2276">
          <cell r="A2276" t="str">
            <v>EUR</v>
          </cell>
          <cell r="B2276" t="str">
            <v>TRA_ROA_MTR_DST_NEW</v>
          </cell>
          <cell r="C2276" t="str">
            <v>TOT_CO2</v>
          </cell>
          <cell r="D2276" t="str">
            <v>TRA</v>
          </cell>
          <cell r="E2276">
            <v>17575.83035292463</v>
          </cell>
          <cell r="F2276">
            <v>79331.392427686296</v>
          </cell>
          <cell r="G2276">
            <v>130824.4855222921</v>
          </cell>
          <cell r="H2276">
            <v>140918.57528054161</v>
          </cell>
          <cell r="I2276">
            <v>141927.34930782861</v>
          </cell>
          <cell r="J2276">
            <v>126644.43542942101</v>
          </cell>
          <cell r="K2276">
            <v>71676.792051402663</v>
          </cell>
        </row>
        <row r="2277">
          <cell r="A2277" t="str">
            <v>EUR</v>
          </cell>
          <cell r="B2277" t="str">
            <v>TRA_ROA_MTR_DST_NEW</v>
          </cell>
          <cell r="C2277" t="str">
            <v>TOT_CO2_EQ_GWP_100</v>
          </cell>
          <cell r="D2277" t="str">
            <v>TRA</v>
          </cell>
          <cell r="E2277">
            <v>17636.727905737909</v>
          </cell>
          <cell r="F2277">
            <v>79606.263518446009</v>
          </cell>
          <cell r="G2277">
            <v>131277.77227212911</v>
          </cell>
          <cell r="H2277">
            <v>141406.83650110409</v>
          </cell>
          <cell r="I2277">
            <v>142419.1057754645</v>
          </cell>
          <cell r="J2277">
            <v>127083.2389476734</v>
          </cell>
          <cell r="K2277">
            <v>71925.141127479728</v>
          </cell>
        </row>
        <row r="2278">
          <cell r="A2278" t="str">
            <v>EUR</v>
          </cell>
          <cell r="B2278" t="str">
            <v>TRA_ROA_MTR_DST_NEW</v>
          </cell>
          <cell r="C2278" t="str">
            <v>TRA_CH4</v>
          </cell>
          <cell r="D2278" t="str">
            <v>TRA</v>
          </cell>
          <cell r="E2278">
            <v>719.82922947131578</v>
          </cell>
          <cell r="F2278">
            <v>3249.0672666629198</v>
          </cell>
          <cell r="G2278">
            <v>5357.9994070563334</v>
          </cell>
          <cell r="H2278">
            <v>5771.409226506823</v>
          </cell>
          <cell r="I2278">
            <v>5812.7242037335945</v>
          </cell>
          <cell r="J2278">
            <v>5186.8028162220216</v>
          </cell>
          <cell r="K2278">
            <v>2935.5682751427712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TRA_CO2</v>
          </cell>
          <cell r="D2279" t="str">
            <v>TRA</v>
          </cell>
          <cell r="E2279">
            <v>17575.83035292463</v>
          </cell>
          <cell r="F2279">
            <v>79331.392427686296</v>
          </cell>
          <cell r="G2279">
            <v>130824.4855222921</v>
          </cell>
          <cell r="H2279">
            <v>140918.57528054161</v>
          </cell>
          <cell r="I2279">
            <v>141927.34930782861</v>
          </cell>
          <cell r="J2279">
            <v>126644.43542942101</v>
          </cell>
          <cell r="K2279">
            <v>71676.792051402663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TRA_N2O</v>
          </cell>
          <cell r="D2280" t="str">
            <v>TRA</v>
          </cell>
          <cell r="E2280">
            <v>143.9658458942632</v>
          </cell>
          <cell r="F2280">
            <v>649.813453332584</v>
          </cell>
          <cell r="G2280">
            <v>1071.5998814112661</v>
          </cell>
          <cell r="H2280">
            <v>1154.2818453013649</v>
          </cell>
          <cell r="I2280">
            <v>1162.544840746719</v>
          </cell>
          <cell r="J2280">
            <v>1037.3605632444039</v>
          </cell>
          <cell r="K2280">
            <v>587.11365502855415</v>
          </cell>
        </row>
        <row r="2281">
          <cell r="A2281" t="str">
            <v>EUR</v>
          </cell>
          <cell r="B2281" t="str">
            <v>TRA_ROA_MTR_GSL_EXS</v>
          </cell>
          <cell r="C2281" t="str">
            <v>TOT_CH4</v>
          </cell>
          <cell r="D2281" t="str">
            <v>TRA</v>
          </cell>
          <cell r="E2281">
            <v>6.221002368064954E-2</v>
          </cell>
          <cell r="F2281">
            <v>1.6371058863328819E-2</v>
          </cell>
        </row>
        <row r="2282">
          <cell r="A2282" t="str">
            <v>EUR</v>
          </cell>
          <cell r="B2282" t="str">
            <v>TRA_ROA_MTR_GSL_EXS</v>
          </cell>
          <cell r="C2282" t="str">
            <v>TOT_CO2</v>
          </cell>
          <cell r="D2282" t="str">
            <v>TRA</v>
          </cell>
          <cell r="E2282">
            <v>1456.1292876184029</v>
          </cell>
          <cell r="F2282">
            <v>383.19191779431668</v>
          </cell>
        </row>
        <row r="2283">
          <cell r="A2283" t="str">
            <v>EUR</v>
          </cell>
          <cell r="B2283" t="str">
            <v>TRA_ROA_MTR_GSL_EXS</v>
          </cell>
          <cell r="C2283" t="str">
            <v>TOT_CO2_EQ_GWP_100</v>
          </cell>
          <cell r="D2283" t="str">
            <v>TRA</v>
          </cell>
          <cell r="E2283">
            <v>1461.392255621786</v>
          </cell>
          <cell r="F2283">
            <v>384.5769093741543</v>
          </cell>
        </row>
        <row r="2284">
          <cell r="A2284" t="str">
            <v>EUR</v>
          </cell>
          <cell r="B2284" t="str">
            <v>TRA_ROA_MTR_GSL_EXS</v>
          </cell>
          <cell r="C2284" t="str">
            <v>TRA_CH4</v>
          </cell>
          <cell r="D2284" t="str">
            <v>TRA</v>
          </cell>
          <cell r="E2284">
            <v>62.210023680649527</v>
          </cell>
          <cell r="F2284">
            <v>16.37105886332883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TRA_CO2</v>
          </cell>
          <cell r="D2285" t="str">
            <v>TRA</v>
          </cell>
          <cell r="E2285">
            <v>1456.1292876184029</v>
          </cell>
          <cell r="F2285">
            <v>383.19191779431668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TRA_N2O</v>
          </cell>
          <cell r="D2286" t="str">
            <v>TRA</v>
          </cell>
          <cell r="E2286">
            <v>12.442004736129901</v>
          </cell>
          <cell r="F2286">
            <v>3.2742117726657649</v>
          </cell>
        </row>
        <row r="2287">
          <cell r="A2287" t="str">
            <v>EUR</v>
          </cell>
          <cell r="B2287" t="str">
            <v>TRA_ROA_MTR_LNG_NEW</v>
          </cell>
          <cell r="C2287" t="str">
            <v>TOT_CH4</v>
          </cell>
          <cell r="D2287" t="str">
            <v>TRA</v>
          </cell>
          <cell r="K2287">
            <v>3.1284781188765501E-2</v>
          </cell>
        </row>
        <row r="2288">
          <cell r="A2288" t="str">
            <v>EUR</v>
          </cell>
          <cell r="B2288" t="str">
            <v>TRA_ROA_MTR_LNG_NEW</v>
          </cell>
          <cell r="C2288" t="str">
            <v>TOT_CO2</v>
          </cell>
          <cell r="D2288" t="str">
            <v>TRA</v>
          </cell>
          <cell r="K2288">
            <v>1659.970489875898</v>
          </cell>
        </row>
        <row r="2289">
          <cell r="A2289" t="str">
            <v>EUR</v>
          </cell>
          <cell r="B2289" t="str">
            <v>TRA_ROA_MTR_LNG_NEW</v>
          </cell>
          <cell r="C2289" t="str">
            <v>TOT_CO2_EQ_GWP_100</v>
          </cell>
          <cell r="D2289" t="str">
            <v>TRA</v>
          </cell>
          <cell r="K2289">
            <v>1661.6848958850419</v>
          </cell>
        </row>
        <row r="2290">
          <cell r="A2290" t="str">
            <v>EUR</v>
          </cell>
          <cell r="B2290" t="str">
            <v>TRA_ROA_MTR_LNG_NEW</v>
          </cell>
          <cell r="C2290" t="str">
            <v>TRA_CH4</v>
          </cell>
          <cell r="D2290" t="str">
            <v>TRA</v>
          </cell>
          <cell r="K2290">
            <v>31.2847811887655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TRA_CO2</v>
          </cell>
          <cell r="D2291" t="str">
            <v>TRA</v>
          </cell>
          <cell r="K2291">
            <v>1659.970489875898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TRA_N2O</v>
          </cell>
          <cell r="D2292" t="str">
            <v>TRA</v>
          </cell>
          <cell r="K2292">
            <v>3.1284781188765511</v>
          </cell>
        </row>
        <row r="2293">
          <cell r="A2293" t="str">
            <v>EUR</v>
          </cell>
          <cell r="B2293" t="str">
            <v>TRA_ROA_MTR_LPG_EXS</v>
          </cell>
          <cell r="C2293" t="str">
            <v>TOT_CH4</v>
          </cell>
          <cell r="D2293" t="str">
            <v>TRA</v>
          </cell>
          <cell r="E2293">
            <v>5.2802521645021638E-2</v>
          </cell>
          <cell r="F2293">
            <v>2.6401260822510819E-2</v>
          </cell>
        </row>
        <row r="2294">
          <cell r="A2294" t="str">
            <v>EUR</v>
          </cell>
          <cell r="B2294" t="str">
            <v>TRA_ROA_MTR_LPG_EXS</v>
          </cell>
          <cell r="C2294" t="str">
            <v>TOT_CO2</v>
          </cell>
          <cell r="D2294" t="str">
            <v>TRA</v>
          </cell>
          <cell r="E2294">
            <v>1086.147870238095</v>
          </cell>
          <cell r="F2294">
            <v>543.07393511904763</v>
          </cell>
        </row>
        <row r="2295">
          <cell r="A2295" t="str">
            <v>EUR</v>
          </cell>
          <cell r="B2295" t="str">
            <v>TRA_ROA_MTR_LPG_EXS</v>
          </cell>
          <cell r="C2295" t="str">
            <v>TOT_CO2_EQ_GWP_100</v>
          </cell>
          <cell r="D2295" t="str">
            <v>TRA</v>
          </cell>
          <cell r="E2295">
            <v>1090.6149635692641</v>
          </cell>
          <cell r="F2295">
            <v>545.30748178463205</v>
          </cell>
        </row>
        <row r="2296">
          <cell r="A2296" t="str">
            <v>EUR</v>
          </cell>
          <cell r="B2296" t="str">
            <v>TRA_ROA_MTR_LPG_EXS</v>
          </cell>
          <cell r="C2296" t="str">
            <v>TRA_CH4</v>
          </cell>
          <cell r="D2296" t="str">
            <v>TRA</v>
          </cell>
          <cell r="E2296">
            <v>52.802521645021642</v>
          </cell>
          <cell r="F2296">
            <v>26.401260822510821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TRA_CO2</v>
          </cell>
          <cell r="D2297" t="str">
            <v>TRA</v>
          </cell>
          <cell r="E2297">
            <v>1086.147870238095</v>
          </cell>
          <cell r="F2297">
            <v>543.07393511904763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TRA_N2O</v>
          </cell>
          <cell r="D2298" t="str">
            <v>TRA</v>
          </cell>
          <cell r="E2298">
            <v>10.560504329004329</v>
          </cell>
          <cell r="F2298">
            <v>5.2802521645021638</v>
          </cell>
        </row>
        <row r="2299">
          <cell r="A2299" t="str">
            <v>EUR</v>
          </cell>
          <cell r="B2299" t="str">
            <v>TRA_ROA_MTR_LPG_NEW</v>
          </cell>
          <cell r="C2299" t="str">
            <v>TOT_CH4</v>
          </cell>
          <cell r="D2299" t="str">
            <v>TRA</v>
          </cell>
          <cell r="E2299">
            <v>5.5294807884856072E-2</v>
          </cell>
          <cell r="F2299">
            <v>5.5294807884856072E-2</v>
          </cell>
          <cell r="G2299">
            <v>5.5294807884856072E-2</v>
          </cell>
          <cell r="H2299">
            <v>0.1363770375469337</v>
          </cell>
          <cell r="I2299">
            <v>8.1082229662077621E-2</v>
          </cell>
          <cell r="J2299">
            <v>8.1082229662077621E-2</v>
          </cell>
          <cell r="K2299">
            <v>8.1082229662077621E-2</v>
          </cell>
        </row>
        <row r="2300">
          <cell r="A2300" t="str">
            <v>EUR</v>
          </cell>
          <cell r="B2300" t="str">
            <v>TRA_ROA_MTR_LPG_NEW</v>
          </cell>
          <cell r="C2300" t="str">
            <v>TOT_CO2</v>
          </cell>
          <cell r="D2300" t="str">
            <v>TRA</v>
          </cell>
          <cell r="E2300">
            <v>1137.414198191489</v>
          </cell>
          <cell r="F2300">
            <v>1137.414198191489</v>
          </cell>
          <cell r="G2300">
            <v>1137.414198191489</v>
          </cell>
          <cell r="H2300">
            <v>2805.2756623404262</v>
          </cell>
          <cell r="I2300">
            <v>1667.8614641489371</v>
          </cell>
          <cell r="J2300">
            <v>1667.8614641489371</v>
          </cell>
          <cell r="K2300">
            <v>1667.8614641489371</v>
          </cell>
        </row>
        <row r="2301">
          <cell r="A2301" t="str">
            <v>EUR</v>
          </cell>
          <cell r="B2301" t="str">
            <v>TRA_ROA_MTR_LPG_NEW</v>
          </cell>
          <cell r="C2301" t="str">
            <v>TOT_CO2_EQ_GWP_100</v>
          </cell>
          <cell r="D2301" t="str">
            <v>TRA</v>
          </cell>
          <cell r="E2301">
            <v>1142.092138938548</v>
          </cell>
          <cell r="F2301">
            <v>1142.092138938548</v>
          </cell>
          <cell r="G2301">
            <v>1142.092138938548</v>
          </cell>
          <cell r="H2301">
            <v>2816.8131597168972</v>
          </cell>
          <cell r="I2301">
            <v>1674.721020778348</v>
          </cell>
          <cell r="J2301">
            <v>1674.721020778348</v>
          </cell>
          <cell r="K2301">
            <v>1674.721020778348</v>
          </cell>
        </row>
        <row r="2302">
          <cell r="A2302" t="str">
            <v>EUR</v>
          </cell>
          <cell r="B2302" t="str">
            <v>TRA_ROA_MTR_LPG_NEW</v>
          </cell>
          <cell r="C2302" t="str">
            <v>TRA_CH4</v>
          </cell>
          <cell r="D2302" t="str">
            <v>TRA</v>
          </cell>
          <cell r="E2302">
            <v>55.29480788485607</v>
          </cell>
          <cell r="F2302">
            <v>55.29480788485607</v>
          </cell>
          <cell r="G2302">
            <v>55.29480788485607</v>
          </cell>
          <cell r="H2302">
            <v>136.37703754693371</v>
          </cell>
          <cell r="I2302">
            <v>81.082229662077623</v>
          </cell>
          <cell r="J2302">
            <v>81.082229662077623</v>
          </cell>
          <cell r="K2302">
            <v>81.082229662077623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TRA_CO2</v>
          </cell>
          <cell r="D2303" t="str">
            <v>TRA</v>
          </cell>
          <cell r="E2303">
            <v>1137.414198191489</v>
          </cell>
          <cell r="F2303">
            <v>1137.414198191489</v>
          </cell>
          <cell r="G2303">
            <v>1137.414198191489</v>
          </cell>
          <cell r="H2303">
            <v>2805.2756623404262</v>
          </cell>
          <cell r="I2303">
            <v>1667.8614641489371</v>
          </cell>
          <cell r="J2303">
            <v>1667.8614641489371</v>
          </cell>
          <cell r="K2303">
            <v>1667.8614641489371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TRA_N2O</v>
          </cell>
          <cell r="D2304" t="str">
            <v>TRA</v>
          </cell>
          <cell r="E2304">
            <v>11.05896157697121</v>
          </cell>
          <cell r="F2304">
            <v>11.05896157697121</v>
          </cell>
          <cell r="G2304">
            <v>11.05896157697121</v>
          </cell>
          <cell r="H2304">
            <v>27.275407509386731</v>
          </cell>
          <cell r="I2304">
            <v>16.216445932415521</v>
          </cell>
          <cell r="J2304">
            <v>16.216445932415521</v>
          </cell>
          <cell r="K2304">
            <v>16.216445932415521</v>
          </cell>
        </row>
        <row r="2305">
          <cell r="A2305" t="str">
            <v>EUR</v>
          </cell>
          <cell r="B2305" t="str">
            <v>TRA_ROA_MTR_NGA_EXS</v>
          </cell>
          <cell r="C2305" t="str">
            <v>TOT_CH4</v>
          </cell>
          <cell r="D2305" t="str">
            <v>TRA</v>
          </cell>
          <cell r="E2305">
            <v>3.0371212121212121E-4</v>
          </cell>
          <cell r="F2305">
            <v>1.5185606060606061E-4</v>
          </cell>
        </row>
        <row r="2306">
          <cell r="A2306" t="str">
            <v>EUR</v>
          </cell>
          <cell r="B2306" t="str">
            <v>TRA_ROA_MTR_NGA_EXS</v>
          </cell>
          <cell r="C2306" t="str">
            <v>TOT_CO2</v>
          </cell>
          <cell r="D2306" t="str">
            <v>TRA</v>
          </cell>
          <cell r="E2306">
            <v>6.2473583333333336</v>
          </cell>
          <cell r="F2306">
            <v>3.1236791666666668</v>
          </cell>
        </row>
        <row r="2307">
          <cell r="A2307" t="str">
            <v>EUR</v>
          </cell>
          <cell r="B2307" t="str">
            <v>TRA_ROA_MTR_NGA_EXS</v>
          </cell>
          <cell r="C2307" t="str">
            <v>TOT_CO2_EQ_GWP_100</v>
          </cell>
          <cell r="D2307" t="str">
            <v>TRA</v>
          </cell>
          <cell r="E2307">
            <v>6.2730523787878791</v>
          </cell>
          <cell r="F2307">
            <v>3.1365261893939391</v>
          </cell>
        </row>
        <row r="2308">
          <cell r="A2308" t="str">
            <v>EUR</v>
          </cell>
          <cell r="B2308" t="str">
            <v>TRA_ROA_MTR_NGA_EXS</v>
          </cell>
          <cell r="C2308" t="str">
            <v>TRA_CH4</v>
          </cell>
          <cell r="D2308" t="str">
            <v>TRA</v>
          </cell>
          <cell r="E2308">
            <v>0.30371212121212121</v>
          </cell>
          <cell r="F2308">
            <v>0.15185606060606061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TRA_CO2</v>
          </cell>
          <cell r="D2309" t="str">
            <v>TRA</v>
          </cell>
          <cell r="E2309">
            <v>6.2473583333333336</v>
          </cell>
          <cell r="F2309">
            <v>3.1236791666666668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TRA_N2O</v>
          </cell>
          <cell r="D2310" t="str">
            <v>TRA</v>
          </cell>
          <cell r="E2310">
            <v>6.074242424242423E-2</v>
          </cell>
          <cell r="F2310">
            <v>3.0371212121212111E-2</v>
          </cell>
        </row>
        <row r="2311">
          <cell r="A2311" t="str">
            <v>EUR</v>
          </cell>
          <cell r="B2311" t="str">
            <v>TRA_ROA_MTR_NGA_NEW</v>
          </cell>
          <cell r="C2311" t="str">
            <v>TOT_CH4</v>
          </cell>
          <cell r="D2311" t="str">
            <v>TRA</v>
          </cell>
          <cell r="F2311">
            <v>9.9106249999999802E-4</v>
          </cell>
          <cell r="G2311">
            <v>1.3397499999999981E-3</v>
          </cell>
          <cell r="H2311">
            <v>1.3397499999999981E-3</v>
          </cell>
          <cell r="I2311">
            <v>1.3397499999999981E-3</v>
          </cell>
          <cell r="J2311">
            <v>6.6863276365773827E-2</v>
          </cell>
          <cell r="K2311">
            <v>0.2608392024447046</v>
          </cell>
          <cell r="L2311">
            <v>0.2608392024447046</v>
          </cell>
        </row>
        <row r="2312">
          <cell r="A2312" t="str">
            <v>EUR</v>
          </cell>
          <cell r="B2312" t="str">
            <v>TRA_ROA_MTR_NGA_NEW</v>
          </cell>
          <cell r="C2312" t="str">
            <v>TOT_CO2</v>
          </cell>
          <cell r="D2312" t="str">
            <v>TRA</v>
          </cell>
          <cell r="F2312">
            <v>52.585776249999888</v>
          </cell>
          <cell r="G2312">
            <v>71.08713499999989</v>
          </cell>
          <cell r="H2312">
            <v>71.08713499999989</v>
          </cell>
          <cell r="I2312">
            <v>71.08713499999989</v>
          </cell>
          <cell r="J2312">
            <v>3547.7654439679591</v>
          </cell>
          <cell r="K2312">
            <v>13840.12808171603</v>
          </cell>
          <cell r="L2312">
            <v>13840.12808171603</v>
          </cell>
        </row>
        <row r="2313">
          <cell r="A2313" t="str">
            <v>EUR</v>
          </cell>
          <cell r="B2313" t="str">
            <v>TRA_ROA_MTR_NGA_NEW</v>
          </cell>
          <cell r="C2313" t="str">
            <v>TOT_CO2_EQ_GWP_100</v>
          </cell>
          <cell r="D2313" t="str">
            <v>TRA</v>
          </cell>
          <cell r="F2313">
            <v>52.64008647499989</v>
          </cell>
          <cell r="G2313">
            <v>71.16055329999989</v>
          </cell>
          <cell r="H2313">
            <v>71.16055329999989</v>
          </cell>
          <cell r="I2313">
            <v>71.16055329999989</v>
          </cell>
          <cell r="J2313">
            <v>3551.4295515128042</v>
          </cell>
          <cell r="K2313">
            <v>13854.42207001</v>
          </cell>
          <cell r="L2313">
            <v>13854.42207001</v>
          </cell>
        </row>
        <row r="2314">
          <cell r="A2314" t="str">
            <v>EUR</v>
          </cell>
          <cell r="B2314" t="str">
            <v>TRA_ROA_MTR_NGA_NEW</v>
          </cell>
          <cell r="C2314" t="str">
            <v>TRA_CH4</v>
          </cell>
          <cell r="D2314" t="str">
            <v>TRA</v>
          </cell>
          <cell r="F2314">
            <v>0.99106249999999763</v>
          </cell>
          <cell r="G2314">
            <v>1.339749999999998</v>
          </cell>
          <cell r="H2314">
            <v>1.339749999999998</v>
          </cell>
          <cell r="I2314">
            <v>1.339749999999998</v>
          </cell>
          <cell r="J2314">
            <v>66.863276365773814</v>
          </cell>
          <cell r="K2314">
            <v>260.8392024447046</v>
          </cell>
          <cell r="L2314">
            <v>260.8392024447046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TRA_CO2</v>
          </cell>
          <cell r="D2315" t="str">
            <v>TRA</v>
          </cell>
          <cell r="F2315">
            <v>52.585776249999888</v>
          </cell>
          <cell r="G2315">
            <v>71.08713499999989</v>
          </cell>
          <cell r="H2315">
            <v>71.08713499999989</v>
          </cell>
          <cell r="I2315">
            <v>71.08713499999989</v>
          </cell>
          <cell r="J2315">
            <v>3547.7654439679591</v>
          </cell>
          <cell r="K2315">
            <v>13840.12808171603</v>
          </cell>
          <cell r="L2315">
            <v>13840.12808171603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TRA_N2O</v>
          </cell>
          <cell r="D2316" t="str">
            <v>TRA</v>
          </cell>
          <cell r="F2316">
            <v>9.9106249999999757E-2</v>
          </cell>
          <cell r="G2316">
            <v>0.13397499999999979</v>
          </cell>
          <cell r="H2316">
            <v>0.13397499999999979</v>
          </cell>
          <cell r="I2316">
            <v>0.13397499999999979</v>
          </cell>
          <cell r="J2316">
            <v>6.6863276365773832</v>
          </cell>
          <cell r="K2316">
            <v>26.083920244470459</v>
          </cell>
          <cell r="L2316">
            <v>26.083920244470459</v>
          </cell>
        </row>
        <row r="2317">
          <cell r="A2317" t="str">
            <v>EUR</v>
          </cell>
          <cell r="B2317" t="str">
            <v>UPS_BIO_REF_GEN2_FT_LGC_DST_CCS_NEW</v>
          </cell>
          <cell r="C2317" t="str">
            <v>TOT_CO2</v>
          </cell>
          <cell r="D2317" t="str">
            <v>UPS</v>
          </cell>
        </row>
        <row r="2318">
          <cell r="A2318" t="str">
            <v>EUR</v>
          </cell>
          <cell r="B2318" t="str">
            <v>UPS_BIO_REF_GEN2_FT_LGC_DST_CCS_NEW</v>
          </cell>
          <cell r="C2318" t="str">
            <v>TOT_CO2_EQ_GWP_100</v>
          </cell>
          <cell r="D2318" t="str">
            <v>UPS</v>
          </cell>
        </row>
        <row r="2319">
          <cell r="A2319" t="str">
            <v>EUR</v>
          </cell>
          <cell r="B2319" t="str">
            <v>UPS_BIO_REF_GEN2_FT_LGC_DST_CCS_NEW</v>
          </cell>
          <cell r="C2319" t="str">
            <v>UPS_CO2</v>
          </cell>
          <cell r="D2319" t="str">
            <v>UPS</v>
          </cell>
        </row>
        <row r="2320">
          <cell r="A2320" t="str">
            <v>EUR</v>
          </cell>
          <cell r="B2320" t="str">
            <v>UPS_BIO_REF_GEN2_FT_LGC_DST_NEW</v>
          </cell>
          <cell r="C2320" t="str">
            <v>TOT_CO2</v>
          </cell>
          <cell r="D2320" t="str">
            <v>UPS</v>
          </cell>
          <cell r="I2320">
            <v>739.00698487468628</v>
          </cell>
          <cell r="J2320">
            <v>828.44476495255515</v>
          </cell>
          <cell r="K2320">
            <v>935.16166466476227</v>
          </cell>
          <cell r="L2320">
            <v>935.16166466476227</v>
          </cell>
        </row>
        <row r="2321">
          <cell r="A2321" t="str">
            <v>EUR</v>
          </cell>
          <cell r="B2321" t="str">
            <v>UPS_BIO_REF_GEN2_FT_LGC_DST_NEW</v>
          </cell>
          <cell r="C2321" t="str">
            <v>TOT_CO2_EQ_GWP_100</v>
          </cell>
          <cell r="D2321" t="str">
            <v>UPS</v>
          </cell>
          <cell r="I2321">
            <v>739.00698487468628</v>
          </cell>
          <cell r="J2321">
            <v>828.44476495255515</v>
          </cell>
          <cell r="K2321">
            <v>935.16166466476227</v>
          </cell>
          <cell r="L2321">
            <v>935.16166466476227</v>
          </cell>
        </row>
        <row r="2322">
          <cell r="A2322" t="str">
            <v>EUR</v>
          </cell>
          <cell r="B2322" t="str">
            <v>UPS_BIO_REF_GEN2_FT_LGC_DST_NEW</v>
          </cell>
          <cell r="C2322" t="str">
            <v>UPS_CO2</v>
          </cell>
          <cell r="D2322" t="str">
            <v>UPS</v>
          </cell>
          <cell r="I2322">
            <v>739.00698487468628</v>
          </cell>
          <cell r="J2322">
            <v>828.44476495255515</v>
          </cell>
          <cell r="K2322">
            <v>935.16166466476227</v>
          </cell>
          <cell r="L2322">
            <v>935.16166466476227</v>
          </cell>
        </row>
        <row r="2323">
          <cell r="A2323" t="str">
            <v>EUR</v>
          </cell>
          <cell r="B2323" t="str">
            <v>UPS_BIO_REF_GEN2_FT_LGC_KER_CCS_NEW</v>
          </cell>
          <cell r="C2323" t="str">
            <v>TOT_CO2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UPS_BIO_REF_GEN2_FT_LGC_KER_CCS_NEW</v>
          </cell>
          <cell r="C2324" t="str">
            <v>TOT_CO2_EQ_GWP_100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UPS_BIO_REF_GEN2_FT_LGC_KER_CCS_NEW</v>
          </cell>
          <cell r="C2325" t="str">
            <v>UPS_CO2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UPS_BIO_REF_GEN2_FT_LGC_KER_NEW</v>
          </cell>
          <cell r="C2326" t="str">
            <v>TOT_CO2</v>
          </cell>
          <cell r="D2326" t="str">
            <v>UPS</v>
          </cell>
          <cell r="I2326">
            <v>12.98088754214243</v>
          </cell>
          <cell r="J2326">
            <v>29.111392422140131</v>
          </cell>
          <cell r="K2326">
            <v>63.553456483171857</v>
          </cell>
          <cell r="L2326">
            <v>46.658443715939711</v>
          </cell>
        </row>
        <row r="2327">
          <cell r="A2327" t="str">
            <v>EUR</v>
          </cell>
          <cell r="B2327" t="str">
            <v>UPS_BIO_REF_GEN2_FT_LGC_KER_NEW</v>
          </cell>
          <cell r="C2327" t="str">
            <v>TOT_CO2_EQ_GWP_100</v>
          </cell>
          <cell r="D2327" t="str">
            <v>UPS</v>
          </cell>
          <cell r="I2327">
            <v>12.98088754214243</v>
          </cell>
          <cell r="J2327">
            <v>29.111392422140131</v>
          </cell>
          <cell r="K2327">
            <v>63.553456483171857</v>
          </cell>
          <cell r="L2327">
            <v>46.658443715939711</v>
          </cell>
        </row>
        <row r="2328">
          <cell r="A2328" t="str">
            <v>EUR</v>
          </cell>
          <cell r="B2328" t="str">
            <v>UPS_BIO_REF_GEN2_FT_LGC_KER_NEW</v>
          </cell>
          <cell r="C2328" t="str">
            <v>UPS_CO2</v>
          </cell>
          <cell r="D2328" t="str">
            <v>UPS</v>
          </cell>
          <cell r="I2328">
            <v>12.98088754214243</v>
          </cell>
          <cell r="J2328">
            <v>29.111392422140131</v>
          </cell>
          <cell r="K2328">
            <v>63.553456483171857</v>
          </cell>
          <cell r="L2328">
            <v>46.658443715939711</v>
          </cell>
        </row>
        <row r="2329">
          <cell r="A2329" t="str">
            <v>EUR</v>
          </cell>
          <cell r="B2329" t="str">
            <v>UPS_BIO_REF_GEN2_LGC_ETH_NEW</v>
          </cell>
          <cell r="C2329" t="str">
            <v>TOT_CO2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UPS_BIO_REF_GEN2_LGC_ETH_NEW</v>
          </cell>
          <cell r="C2330" t="str">
            <v>TOT_CO2_EQ_GWP_100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UPS_BIO_REF_GEN2_LGC_ETH_NEW</v>
          </cell>
          <cell r="C2331" t="str">
            <v>UPS_CO2_PRC</v>
          </cell>
          <cell r="D2331" t="str">
            <v>UPS</v>
          </cell>
        </row>
        <row r="2332">
          <cell r="A2332" t="str">
            <v>EUR</v>
          </cell>
          <cell r="B2332" t="str">
            <v>UPS_COA2DST_NEW</v>
          </cell>
          <cell r="C2332" t="str">
            <v>TOT_CH4</v>
          </cell>
          <cell r="D2332" t="str">
            <v>UPS</v>
          </cell>
        </row>
        <row r="2333">
          <cell r="A2333" t="str">
            <v>EUR</v>
          </cell>
          <cell r="B2333" t="str">
            <v>UPS_COA2DST_NEW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UPS_COA2DST_NEW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UPS_COA2DST_NEW</v>
          </cell>
          <cell r="C2335" t="str">
            <v>UPS_CH4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UPS_CO2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UPS_N2O</v>
          </cell>
          <cell r="D2337" t="str">
            <v>UPS</v>
          </cell>
        </row>
        <row r="2338">
          <cell r="A2338" t="str">
            <v>EUR</v>
          </cell>
          <cell r="B2338" t="str">
            <v>UPS_COA2MTH_NEW</v>
          </cell>
          <cell r="C2338" t="str">
            <v>TOT_CH4</v>
          </cell>
          <cell r="D2338" t="str">
            <v>UPS</v>
          </cell>
        </row>
        <row r="2339">
          <cell r="A2339" t="str">
            <v>EUR</v>
          </cell>
          <cell r="B2339" t="str">
            <v>UPS_COA2MTH_NEW</v>
          </cell>
          <cell r="C2339" t="str">
            <v>TOT_CO2</v>
          </cell>
          <cell r="D2339" t="str">
            <v>UPS</v>
          </cell>
        </row>
        <row r="2340">
          <cell r="A2340" t="str">
            <v>EUR</v>
          </cell>
          <cell r="B2340" t="str">
            <v>UPS_COA2MTH_NEW</v>
          </cell>
          <cell r="C2340" t="str">
            <v>TOT_CO2_EQ_GWP_100</v>
          </cell>
          <cell r="D2340" t="str">
            <v>UPS</v>
          </cell>
        </row>
        <row r="2341">
          <cell r="A2341" t="str">
            <v>EUR</v>
          </cell>
          <cell r="B2341" t="str">
            <v>UPS_COA2MTH_NEW</v>
          </cell>
          <cell r="C2341" t="str">
            <v>UPS_CH4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UPS_CO2</v>
          </cell>
          <cell r="D2342" t="str">
            <v>UPS</v>
          </cell>
        </row>
        <row r="2343">
          <cell r="A2343" t="str">
            <v>EUR</v>
          </cell>
          <cell r="B2343" t="str">
            <v>UPS_COA2MTH_NEW</v>
          </cell>
          <cell r="C2343" t="str">
            <v>UPS_N2O</v>
          </cell>
          <cell r="D2343" t="str">
            <v>UPS</v>
          </cell>
        </row>
        <row r="2344">
          <cell r="A2344" t="str">
            <v>EUR</v>
          </cell>
          <cell r="B2344" t="str">
            <v>UPS_COA2NGA_NEW</v>
          </cell>
          <cell r="C2344" t="str">
            <v>TOT_CH4</v>
          </cell>
          <cell r="D2344" t="str">
            <v>UPS</v>
          </cell>
        </row>
        <row r="2345">
          <cell r="A2345" t="str">
            <v>EUR</v>
          </cell>
          <cell r="B2345" t="str">
            <v>UPS_COA2NGA_NEW</v>
          </cell>
          <cell r="C2345" t="str">
            <v>TOT_CO2</v>
          </cell>
          <cell r="D2345" t="str">
            <v>UPS</v>
          </cell>
        </row>
        <row r="2346">
          <cell r="A2346" t="str">
            <v>EUR</v>
          </cell>
          <cell r="B2346" t="str">
            <v>UPS_COA2NGA_NEW</v>
          </cell>
          <cell r="C2346" t="str">
            <v>TOT_CO2_EQ_GWP_100</v>
          </cell>
          <cell r="D2346" t="str">
            <v>UPS</v>
          </cell>
        </row>
        <row r="2347">
          <cell r="A2347" t="str">
            <v>EUR</v>
          </cell>
          <cell r="B2347" t="str">
            <v>UPS_COA2NGA_NEW</v>
          </cell>
          <cell r="C2347" t="str">
            <v>UPS_CH4</v>
          </cell>
          <cell r="D2347" t="str">
            <v>UPS</v>
          </cell>
        </row>
        <row r="2348">
          <cell r="A2348" t="str">
            <v>EUR</v>
          </cell>
          <cell r="B2348" t="str">
            <v>UPS_COA2NGA_NEW</v>
          </cell>
          <cell r="C2348" t="str">
            <v>UPS_CO2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UPS_N2O</v>
          </cell>
          <cell r="D2349" t="str">
            <v>UPS</v>
          </cell>
        </row>
        <row r="2350">
          <cell r="A2350" t="str">
            <v>EUR</v>
          </cell>
          <cell r="B2350" t="str">
            <v>UPS_NGA2DST_NEW</v>
          </cell>
          <cell r="C2350" t="str">
            <v>TOT_CO2</v>
          </cell>
          <cell r="D2350" t="str">
            <v>UPS</v>
          </cell>
          <cell r="G2350">
            <v>13956.91613672434</v>
          </cell>
        </row>
        <row r="2351">
          <cell r="A2351" t="str">
            <v>EUR</v>
          </cell>
          <cell r="B2351" t="str">
            <v>UPS_NGA2DST_NEW</v>
          </cell>
          <cell r="C2351" t="str">
            <v>TOT_CO2_EQ_GWP_100</v>
          </cell>
          <cell r="D2351" t="str">
            <v>UPS</v>
          </cell>
          <cell r="G2351">
            <v>13971.330742911539</v>
          </cell>
        </row>
        <row r="2352">
          <cell r="A2352" t="str">
            <v>EUR</v>
          </cell>
          <cell r="B2352" t="str">
            <v>UPS_NGA2DST_NEW</v>
          </cell>
          <cell r="C2352" t="str">
            <v>UPS_CH4</v>
          </cell>
          <cell r="D2352" t="str">
            <v>UPS</v>
          </cell>
          <cell r="G2352">
            <v>263.04025889039463</v>
          </cell>
        </row>
        <row r="2353">
          <cell r="A2353" t="str">
            <v>EUR</v>
          </cell>
          <cell r="B2353" t="str">
            <v>UPS_NGA2DST_NEW</v>
          </cell>
          <cell r="C2353" t="str">
            <v>UPS_CO2</v>
          </cell>
          <cell r="D2353" t="str">
            <v>UPS</v>
          </cell>
          <cell r="G2353">
            <v>13956.91613672434</v>
          </cell>
        </row>
        <row r="2354">
          <cell r="A2354" t="str">
            <v>EUR</v>
          </cell>
          <cell r="B2354" t="str">
            <v>UPS_NGA2DST_NEW</v>
          </cell>
          <cell r="C2354" t="str">
            <v>UPS_N2O</v>
          </cell>
          <cell r="D2354" t="str">
            <v>UPS</v>
          </cell>
          <cell r="G2354">
            <v>26.304025889039469</v>
          </cell>
        </row>
        <row r="2355">
          <cell r="A2355" t="str">
            <v>EUR</v>
          </cell>
          <cell r="B2355" t="str">
            <v>UPS_NGA2MTH_NEW</v>
          </cell>
          <cell r="C2355" t="str">
            <v>TOT_CO2</v>
          </cell>
          <cell r="D2355" t="str">
            <v>UPS</v>
          </cell>
          <cell r="G2355">
            <v>18475.734729743319</v>
          </cell>
          <cell r="H2355">
            <v>0</v>
          </cell>
          <cell r="I2355">
            <v>0</v>
          </cell>
          <cell r="J2355">
            <v>0</v>
          </cell>
          <cell r="M2355">
            <v>0</v>
          </cell>
        </row>
        <row r="2356">
          <cell r="A2356" t="str">
            <v>EUR</v>
          </cell>
          <cell r="B2356" t="str">
            <v>UPS_NGA2MTH_NEW</v>
          </cell>
          <cell r="C2356" t="str">
            <v>TOT_CO2_EQ_GWP_100</v>
          </cell>
          <cell r="D2356" t="str">
            <v>UPS</v>
          </cell>
          <cell r="G2356">
            <v>18494.81634043291</v>
          </cell>
          <cell r="H2356">
            <v>0</v>
          </cell>
          <cell r="I2356">
            <v>0</v>
          </cell>
          <cell r="J2356">
            <v>0</v>
          </cell>
          <cell r="M2356">
            <v>0</v>
          </cell>
        </row>
        <row r="2357">
          <cell r="A2357" t="str">
            <v>EUR</v>
          </cell>
          <cell r="B2357" t="str">
            <v>UPS_NGA2MTH_NEW</v>
          </cell>
          <cell r="C2357" t="str">
            <v>UPS_CH4</v>
          </cell>
          <cell r="D2357" t="str">
            <v>UPS</v>
          </cell>
          <cell r="G2357">
            <v>348.20457462765393</v>
          </cell>
          <cell r="H2357">
            <v>0</v>
          </cell>
          <cell r="I2357">
            <v>0</v>
          </cell>
          <cell r="J2357">
            <v>0</v>
          </cell>
          <cell r="M2357">
            <v>0</v>
          </cell>
        </row>
        <row r="2358">
          <cell r="A2358" t="str">
            <v>EUR</v>
          </cell>
          <cell r="B2358" t="str">
            <v>UPS_NGA2MTH_NEW</v>
          </cell>
          <cell r="C2358" t="str">
            <v>UPS_CO2</v>
          </cell>
          <cell r="D2358" t="str">
            <v>UPS</v>
          </cell>
          <cell r="G2358">
            <v>18475.734729743319</v>
          </cell>
          <cell r="H2358">
            <v>0</v>
          </cell>
          <cell r="I2358">
            <v>0</v>
          </cell>
          <cell r="J2358">
            <v>0</v>
          </cell>
          <cell r="M2358">
            <v>0</v>
          </cell>
        </row>
        <row r="2359">
          <cell r="A2359" t="str">
            <v>EUR</v>
          </cell>
          <cell r="B2359" t="str">
            <v>UPS_NGA2MTH_NEW</v>
          </cell>
          <cell r="C2359" t="str">
            <v>UPS_N2O</v>
          </cell>
          <cell r="D2359" t="str">
            <v>UPS</v>
          </cell>
          <cell r="G2359">
            <v>34.820457462765397</v>
          </cell>
          <cell r="H2359">
            <v>0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UPS_SCN_FREF</v>
          </cell>
          <cell r="C2360" t="str">
            <v>TOT_CO2</v>
          </cell>
          <cell r="D2360" t="str">
            <v>UPS</v>
          </cell>
          <cell r="E2360">
            <v>42940.042915929051</v>
          </cell>
          <cell r="F2360">
            <v>41961.678658238307</v>
          </cell>
          <cell r="G2360">
            <v>40236.662032575878</v>
          </cell>
          <cell r="H2360">
            <v>37639.780580021397</v>
          </cell>
          <cell r="I2360">
            <v>29058.53580223913</v>
          </cell>
          <cell r="J2360">
            <v>24007.49088655561</v>
          </cell>
          <cell r="K2360">
            <v>19571.03852982531</v>
          </cell>
          <cell r="L2360">
            <v>13957.82174864937</v>
          </cell>
          <cell r="M2360">
            <v>8287.8916969705388</v>
          </cell>
        </row>
        <row r="2361">
          <cell r="A2361" t="str">
            <v>EUR</v>
          </cell>
          <cell r="B2361" t="str">
            <v>UPS_SCN_FREF</v>
          </cell>
          <cell r="C2361" t="str">
            <v>TOT_CO2_EQ_GWP_100</v>
          </cell>
          <cell r="D2361" t="str">
            <v>UPS</v>
          </cell>
          <cell r="E2361">
            <v>42940.042915929051</v>
          </cell>
          <cell r="F2361">
            <v>41961.678658238307</v>
          </cell>
          <cell r="G2361">
            <v>40236.662032575878</v>
          </cell>
          <cell r="H2361">
            <v>37639.780580021397</v>
          </cell>
          <cell r="I2361">
            <v>29058.53580223913</v>
          </cell>
          <cell r="J2361">
            <v>24007.49088655561</v>
          </cell>
          <cell r="K2361">
            <v>19571.03852982531</v>
          </cell>
          <cell r="L2361">
            <v>13957.82174864937</v>
          </cell>
          <cell r="M2361">
            <v>8287.8916969705388</v>
          </cell>
        </row>
        <row r="2362">
          <cell r="A2362" t="str">
            <v>EUR</v>
          </cell>
          <cell r="B2362" t="str">
            <v>UPS_SCN_FREF</v>
          </cell>
          <cell r="C2362" t="str">
            <v>UPS_CO2_PRC</v>
          </cell>
          <cell r="D2362" t="str">
            <v>UPS</v>
          </cell>
          <cell r="E2362">
            <v>42940.042915929051</v>
          </cell>
          <cell r="F2362">
            <v>41961.678658238307</v>
          </cell>
          <cell r="G2362">
            <v>40236.662032575878</v>
          </cell>
          <cell r="H2362">
            <v>37639.780580021397</v>
          </cell>
          <cell r="I2362">
            <v>29058.53580223913</v>
          </cell>
          <cell r="J2362">
            <v>24007.49088655561</v>
          </cell>
          <cell r="K2362">
            <v>19571.03852982531</v>
          </cell>
          <cell r="L2362">
            <v>13957.82174864937</v>
          </cell>
          <cell r="M2362">
            <v>8287.8916969705388</v>
          </cell>
        </row>
        <row r="2363">
          <cell r="A2363" t="str">
            <v>EUR</v>
          </cell>
          <cell r="B2363" t="str">
            <v>UPS_SCN_GAS_BFG</v>
          </cell>
          <cell r="C2363" t="str">
            <v>TOT_CO2</v>
          </cell>
          <cell r="D2363" t="str">
            <v>UPS</v>
          </cell>
          <cell r="E2363">
            <v>48119.642973807371</v>
          </cell>
          <cell r="F2363">
            <v>41101.421284402822</v>
          </cell>
          <cell r="G2363">
            <v>36394.505040865937</v>
          </cell>
          <cell r="H2363">
            <v>22777.570850612239</v>
          </cell>
          <cell r="M2363">
            <v>7043.6064242284092</v>
          </cell>
        </row>
        <row r="2364">
          <cell r="A2364" t="str">
            <v>EUR</v>
          </cell>
          <cell r="B2364" t="str">
            <v>UPS_SCN_GAS_BFG</v>
          </cell>
          <cell r="C2364" t="str">
            <v>TOT_CO2_EQ_GWP_100</v>
          </cell>
          <cell r="D2364" t="str">
            <v>UPS</v>
          </cell>
          <cell r="E2364">
            <v>48119.642973807371</v>
          </cell>
          <cell r="F2364">
            <v>41101.421284402822</v>
          </cell>
          <cell r="G2364">
            <v>36394.505040865937</v>
          </cell>
          <cell r="H2364">
            <v>22777.570850612239</v>
          </cell>
          <cell r="M2364">
            <v>7043.6064242284092</v>
          </cell>
        </row>
        <row r="2365">
          <cell r="A2365" t="str">
            <v>EUR</v>
          </cell>
          <cell r="B2365" t="str">
            <v>UPS_SCN_GAS_BFG</v>
          </cell>
          <cell r="C2365" t="str">
            <v>UPS_CO2_PRC</v>
          </cell>
          <cell r="D2365" t="str">
            <v>UPS</v>
          </cell>
          <cell r="E2365">
            <v>48119.642973807371</v>
          </cell>
          <cell r="F2365">
            <v>41101.421284402822</v>
          </cell>
          <cell r="G2365">
            <v>36394.505040865937</v>
          </cell>
          <cell r="H2365">
            <v>22777.570850612239</v>
          </cell>
          <cell r="M2365">
            <v>7043.6064242284092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1624.947192762625</v>
          </cell>
          <cell r="E2">
            <v>1520.464244380225</v>
          </cell>
          <cell r="F2">
            <v>874.10223359999998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217.35753480000011</v>
          </cell>
          <cell r="E3">
            <v>279.35048318240001</v>
          </cell>
          <cell r="F3">
            <v>194.65089251532041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1300.6452724373751</v>
          </cell>
          <cell r="E4">
            <v>1300.6452724373739</v>
          </cell>
          <cell r="F4">
            <v>627.31687388467947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1157.0030569805151</v>
          </cell>
          <cell r="F5">
            <v>1164.7894290480001</v>
          </cell>
          <cell r="G5">
            <v>408.69804527999992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583.91254830907701</v>
          </cell>
          <cell r="E6">
            <v>394.21412504842817</v>
          </cell>
          <cell r="F6">
            <v>362.04757260000002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558.66173661092273</v>
          </cell>
          <cell r="E7">
            <v>557.83281797105724</v>
          </cell>
          <cell r="F7">
            <v>1092.532998352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182.56505759999999</v>
          </cell>
          <cell r="E8">
            <v>152.13754800000001</v>
          </cell>
          <cell r="F8">
            <v>121.7100384</v>
          </cell>
          <cell r="G8">
            <v>91.282528800000009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41.492295200000001</v>
          </cell>
          <cell r="F9">
            <v>31.119221400000001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ELC_OIL_MIX_CCY_NEW</v>
          </cell>
          <cell r="C10" t="str">
            <v>ELC_CEN</v>
          </cell>
          <cell r="D10">
            <v>54.677657275000072</v>
          </cell>
          <cell r="E10">
            <v>29.210156799999989</v>
          </cell>
          <cell r="F10">
            <v>7.7107401999999894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696.40954847468333</v>
          </cell>
          <cell r="E11">
            <v>803.59905835501479</v>
          </cell>
          <cell r="F11">
            <v>746.41521301091836</v>
          </cell>
          <cell r="G11">
            <v>0</v>
          </cell>
          <cell r="H11">
            <v>10.413399058571439</v>
          </cell>
          <cell r="I11">
            <v>101.0228004687564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1202.201122502677</v>
          </cell>
          <cell r="E12">
            <v>783.10657858104264</v>
          </cell>
          <cell r="F12">
            <v>641.67505545862468</v>
          </cell>
          <cell r="G12">
            <v>1057.5776115611011</v>
          </cell>
          <cell r="H12">
            <v>822.44076202315443</v>
          </cell>
          <cell r="I12">
            <v>454.21330691906081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26.760200175800001</v>
          </cell>
          <cell r="F13">
            <v>43.2</v>
          </cell>
          <cell r="G13">
            <v>26.760200175800001</v>
          </cell>
          <cell r="H13">
            <v>37.195645032000002</v>
          </cell>
          <cell r="I13">
            <v>31.777970403266661</v>
          </cell>
          <cell r="J13">
            <v>29.559587776386671</v>
          </cell>
          <cell r="K13">
            <v>29.55958777638665</v>
          </cell>
          <cell r="L13">
            <v>15.24726242780001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168.54359811521141</v>
          </cell>
          <cell r="F14">
            <v>245.62533292688741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196.46798123489151</v>
          </cell>
          <cell r="F15">
            <v>385.08156326092973</v>
          </cell>
          <cell r="G15">
            <v>1022.481057856432</v>
          </cell>
          <cell r="H15">
            <v>1338.720166728411</v>
          </cell>
          <cell r="I15">
            <v>1049.3277346291241</v>
          </cell>
          <cell r="J15">
            <v>1030.4657744295671</v>
          </cell>
          <cell r="K15">
            <v>1147.049225709035</v>
          </cell>
          <cell r="L15">
            <v>1839.780223902854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65.028343643999932</v>
          </cell>
          <cell r="E16">
            <v>79.048013663519924</v>
          </cell>
          <cell r="F16">
            <v>119.60806529231991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125.1409853786399</v>
          </cell>
          <cell r="E17">
            <v>92.604770050319914</v>
          </cell>
          <cell r="F17">
            <v>92.604770050319914</v>
          </cell>
          <cell r="G17">
            <v>193.6962900338398</v>
          </cell>
          <cell r="H17">
            <v>193.6962900338398</v>
          </cell>
          <cell r="I17">
            <v>151.1523228362399</v>
          </cell>
          <cell r="J17">
            <v>205.56759089463981</v>
          </cell>
          <cell r="K17">
            <v>212.21283534263981</v>
          </cell>
          <cell r="L17">
            <v>204.42002487809481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16.439799824200001</v>
          </cell>
          <cell r="F18">
            <v>0</v>
          </cell>
          <cell r="G18">
            <v>16.439799824200001</v>
          </cell>
          <cell r="H18">
            <v>6.0043549680000012</v>
          </cell>
          <cell r="I18">
            <v>11.42202959673334</v>
          </cell>
          <cell r="J18">
            <v>13.640412223613341</v>
          </cell>
          <cell r="K18">
            <v>13.640412223613341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2509.1256320000011</v>
          </cell>
          <cell r="F19">
            <v>2101.599200000001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358.18154304000001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85.618426680000127</v>
          </cell>
          <cell r="E20">
            <v>561.98436799999945</v>
          </cell>
          <cell r="F20">
            <v>525.39079999999967</v>
          </cell>
          <cell r="G20">
            <v>691.74620712000001</v>
          </cell>
          <cell r="H20">
            <v>691.74620712000012</v>
          </cell>
          <cell r="I20">
            <v>691.74620711999989</v>
          </cell>
          <cell r="J20">
            <v>691.74620711999887</v>
          </cell>
          <cell r="K20">
            <v>691.74620711999876</v>
          </cell>
          <cell r="L20">
            <v>691.74620711999944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255.38573747999979</v>
          </cell>
          <cell r="I21">
            <v>516.13259496000023</v>
          </cell>
          <cell r="J21">
            <v>781.97251643999959</v>
          </cell>
          <cell r="K21">
            <v>1052.36938992</v>
          </cell>
          <cell r="L21">
            <v>1052.36938992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39.247408120000003</v>
          </cell>
          <cell r="E22">
            <v>39.762409333099328</v>
          </cell>
          <cell r="F22">
            <v>23.54844487199999</v>
          </cell>
          <cell r="G22">
            <v>15.698963248</v>
          </cell>
          <cell r="H22">
            <v>7.8494816239999974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87.922368000000006</v>
          </cell>
          <cell r="F23">
            <v>65.94177599999999</v>
          </cell>
          <cell r="G23">
            <v>43.96118400000001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56.254631880000048</v>
          </cell>
          <cell r="E24">
            <v>29.445281601188601</v>
          </cell>
          <cell r="F24">
            <v>17.96345982091783</v>
          </cell>
          <cell r="G24">
            <v>17.037117083657161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414.25994106571198</v>
          </cell>
          <cell r="F25">
            <v>543.25631930708209</v>
          </cell>
          <cell r="G25">
            <v>733.24205048839997</v>
          </cell>
          <cell r="H25">
            <v>363.90698778408392</v>
          </cell>
          <cell r="I25">
            <v>209.92860190430241</v>
          </cell>
          <cell r="J25">
            <v>139.96557033665161</v>
          </cell>
          <cell r="K25">
            <v>68.22682264430145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186.24000000000009</v>
          </cell>
          <cell r="G26">
            <v>53.877554657572112</v>
          </cell>
          <cell r="H26">
            <v>0</v>
          </cell>
          <cell r="I26">
            <v>30.700040578465611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ELC_CHP_GEO_EXS</v>
          </cell>
          <cell r="C27" t="str">
            <v>ELC_CEN</v>
          </cell>
          <cell r="D27">
            <v>3.1976830000000001</v>
          </cell>
          <cell r="E27">
            <v>2.5581464</v>
          </cell>
          <cell r="F27">
            <v>1.9186098</v>
          </cell>
          <cell r="G27">
            <v>1.2790732</v>
          </cell>
          <cell r="H27">
            <v>0.63953660000000001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ELC_GEO_EXS</v>
          </cell>
          <cell r="C28" t="str">
            <v>ELC_CEN</v>
          </cell>
          <cell r="D28">
            <v>21.712536</v>
          </cell>
          <cell r="E28">
            <v>18.610745142857141</v>
          </cell>
          <cell r="F28">
            <v>15.508954285714291</v>
          </cell>
          <cell r="G28">
            <v>12.40716342857143</v>
          </cell>
          <cell r="H28">
            <v>9.3053725714285704</v>
          </cell>
          <cell r="I28">
            <v>6.2035817142857148</v>
          </cell>
          <cell r="J28">
            <v>3.1017908571428561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ELC_GEO_FLS_NEW</v>
          </cell>
          <cell r="C29" t="str">
            <v>ELC_CEN</v>
          </cell>
          <cell r="D29">
            <v>13.739781000000001</v>
          </cell>
          <cell r="E29">
            <v>32.981108457142852</v>
          </cell>
          <cell r="F29">
            <v>63.972435914285718</v>
          </cell>
          <cell r="G29">
            <v>64.857095807175014</v>
          </cell>
          <cell r="H29">
            <v>11.75680848365357</v>
          </cell>
          <cell r="I29">
            <v>24.525792532124999</v>
          </cell>
          <cell r="J29">
            <v>24.525792532124999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ELC_WIN_ON_CEN_NEW</v>
          </cell>
          <cell r="C30" t="str">
            <v>ELC_CEN</v>
          </cell>
          <cell r="D30">
            <v>550.08000000000004</v>
          </cell>
          <cell r="E30">
            <v>983.02</v>
          </cell>
          <cell r="F30">
            <v>1530.69</v>
          </cell>
          <cell r="G30">
            <v>2483.153339284388</v>
          </cell>
          <cell r="H30">
            <v>2405.8856755911879</v>
          </cell>
          <cell r="I30">
            <v>2168.640591988436</v>
          </cell>
          <cell r="J30">
            <v>2085.936892984153</v>
          </cell>
          <cell r="K30">
            <v>840.13487706384001</v>
          </cell>
          <cell r="L30">
            <v>983.76558307200003</v>
          </cell>
        </row>
        <row r="31">
          <cell r="A31">
            <v>29</v>
          </cell>
          <cell r="B31" t="str">
            <v>ELC_WIN_ON_CEN_NEW</v>
          </cell>
          <cell r="C31" t="str">
            <v>ELC_VRES_STG_CEN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562.7783288774956</v>
          </cell>
          <cell r="I31">
            <v>902.30888066093985</v>
          </cell>
          <cell r="J31">
            <v>1161.5396348569659</v>
          </cell>
          <cell r="K31">
            <v>2623.4844597086399</v>
          </cell>
          <cell r="L31">
            <v>2509.7984753965011</v>
          </cell>
        </row>
        <row r="32">
          <cell r="A32">
            <v>30</v>
          </cell>
          <cell r="B32" t="str">
            <v>ELC_WIN_OFF_NEW</v>
          </cell>
          <cell r="C32" t="str">
            <v>ELC_CEN</v>
          </cell>
          <cell r="D32">
            <v>0</v>
          </cell>
          <cell r="E32">
            <v>126.62</v>
          </cell>
          <cell r="F32">
            <v>259.57000000000011</v>
          </cell>
          <cell r="G32">
            <v>1038.1629799499281</v>
          </cell>
          <cell r="H32">
            <v>1385.047351877698</v>
          </cell>
          <cell r="I32">
            <v>2214.9127014874862</v>
          </cell>
          <cell r="J32">
            <v>1905.1564950518491</v>
          </cell>
          <cell r="K32">
            <v>1189.5368066508879</v>
          </cell>
          <cell r="L32">
            <v>544.58940963429006</v>
          </cell>
        </row>
        <row r="33">
          <cell r="A33">
            <v>31</v>
          </cell>
          <cell r="B33" t="str">
            <v>ELC_WIN_OFF_NEW</v>
          </cell>
          <cell r="C33" t="str">
            <v>ELC_VRES_STG_CEN</v>
          </cell>
          <cell r="D33">
            <v>0</v>
          </cell>
          <cell r="E33">
            <v>0</v>
          </cell>
          <cell r="F33">
            <v>0</v>
          </cell>
          <cell r="G33">
            <v>36.040202065271899</v>
          </cell>
          <cell r="H33">
            <v>1017.866860598935</v>
          </cell>
          <cell r="I33">
            <v>2411.8730718769621</v>
          </cell>
          <cell r="J33">
            <v>5783.7665126107968</v>
          </cell>
          <cell r="K33">
            <v>9545.7532583304001</v>
          </cell>
          <cell r="L33">
            <v>11370.74729553711</v>
          </cell>
        </row>
        <row r="34">
          <cell r="A34">
            <v>32</v>
          </cell>
          <cell r="B34" t="str">
            <v>ELC_SOL_PV_EXS</v>
          </cell>
          <cell r="C34" t="str">
            <v>ELC_CEN</v>
          </cell>
          <cell r="D34">
            <v>6.7881570938784002</v>
          </cell>
          <cell r="E34">
            <v>4.8302634554783994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157.44184290612159</v>
          </cell>
          <cell r="E35">
            <v>356.84973654452148</v>
          </cell>
          <cell r="F35">
            <v>583.67999999999995</v>
          </cell>
          <cell r="G35">
            <v>1391.7925877859</v>
          </cell>
          <cell r="H35">
            <v>1956.502991211988</v>
          </cell>
          <cell r="I35">
            <v>2262.4867772975908</v>
          </cell>
          <cell r="J35">
            <v>1844.0871149884749</v>
          </cell>
          <cell r="K35">
            <v>1195.014887110231</v>
          </cell>
          <cell r="L35">
            <v>859.34043272698625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33.012825091788883</v>
          </cell>
          <cell r="H36">
            <v>314.32559680398629</v>
          </cell>
          <cell r="I36">
            <v>1059.4659826124209</v>
          </cell>
          <cell r="J36">
            <v>2588.8101226084309</v>
          </cell>
          <cell r="K36">
            <v>3910.6701635075328</v>
          </cell>
          <cell r="L36">
            <v>3986.3775531772799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1.1137613865575831</v>
          </cell>
          <cell r="E37">
            <v>12.54677863949134</v>
          </cell>
          <cell r="F37">
            <v>12.56831871629133</v>
          </cell>
          <cell r="G37">
            <v>12.56831871629133</v>
          </cell>
          <cell r="H37">
            <v>12.568318716291341</v>
          </cell>
          <cell r="I37">
            <v>7.5249387523921447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1.6262386134424169</v>
          </cell>
          <cell r="E38">
            <v>7.5832213605086629</v>
          </cell>
          <cell r="F38">
            <v>7.8916812837086638</v>
          </cell>
          <cell r="G38">
            <v>7.891681283708663</v>
          </cell>
          <cell r="H38">
            <v>7.8890196453086618</v>
          </cell>
          <cell r="I38">
            <v>7.6012255868495942</v>
          </cell>
          <cell r="J38">
            <v>7.6012255868428111</v>
          </cell>
          <cell r="K38">
            <v>7.5985639484484686</v>
          </cell>
          <cell r="L38">
            <v>0.17271636480000019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2.6616384000000032E-3</v>
          </cell>
          <cell r="I39">
            <v>0</v>
          </cell>
          <cell r="J39">
            <v>0</v>
          </cell>
          <cell r="K39">
            <v>2.6616384000057321E-3</v>
          </cell>
          <cell r="L39">
            <v>0.12439059840000009</v>
          </cell>
        </row>
        <row r="40">
          <cell r="A40">
            <v>38</v>
          </cell>
          <cell r="B40" t="str">
            <v>ELC_MAR_EXS</v>
          </cell>
          <cell r="C40" t="str">
            <v>ELC_CEN</v>
          </cell>
          <cell r="D40">
            <v>0.25919201879999998</v>
          </cell>
          <cell r="E40">
            <v>0.27671315759999998</v>
          </cell>
          <cell r="F40">
            <v>0.27671315759999998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ELC_MAR_TDL_NEW</v>
          </cell>
          <cell r="C41" t="str">
            <v>ELC_CEN</v>
          </cell>
          <cell r="D41">
            <v>1.4608079812000001</v>
          </cell>
          <cell r="E41">
            <v>1.4832868424000001</v>
          </cell>
          <cell r="F41">
            <v>1.5732868423999999</v>
          </cell>
          <cell r="G41">
            <v>5.719579200000001</v>
          </cell>
          <cell r="H41">
            <v>0.81993600000000066</v>
          </cell>
          <cell r="I41">
            <v>0.63072000000000061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ELC_BIO_CRP_COM_CCS_NEW</v>
          </cell>
          <cell r="C42" t="str">
            <v>ELC_CEN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0.61495199999999994</v>
          </cell>
          <cell r="I42">
            <v>4.0996800000000011</v>
          </cell>
          <cell r="J42">
            <v>25.418016000000001</v>
          </cell>
          <cell r="K42">
            <v>158.247648</v>
          </cell>
          <cell r="L42">
            <v>933.08716800000025</v>
          </cell>
        </row>
        <row r="43">
          <cell r="A43">
            <v>41</v>
          </cell>
          <cell r="B43" t="str">
            <v>ELC_STG_CEN_BTT_NEW</v>
          </cell>
          <cell r="C43" t="str">
            <v>ELC_VRES_STG_CEN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19.382814</v>
          </cell>
          <cell r="I43">
            <v>169.66068408000001</v>
          </cell>
          <cell r="J43">
            <v>612.43194664077816</v>
          </cell>
          <cell r="K43">
            <v>1272.8952943199999</v>
          </cell>
          <cell r="L43">
            <v>1927.6898397124071</v>
          </cell>
        </row>
        <row r="44">
          <cell r="A44">
            <v>42</v>
          </cell>
          <cell r="B44" t="str">
            <v>ELC_HH2_PEMFC_NEW</v>
          </cell>
          <cell r="C44" t="str">
            <v>ELC_DIS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45.769790689522893</v>
          </cell>
          <cell r="K44">
            <v>355.94486228174128</v>
          </cell>
          <cell r="L44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3.0000000151630961E-3</v>
          </cell>
          <cell r="G11">
            <v>194.50559999998481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3472.6519896086429</v>
          </cell>
          <cell r="G15">
            <v>1202.256000000001</v>
          </cell>
          <cell r="H15">
            <v>3557.1449999999991</v>
          </cell>
          <cell r="I15">
            <v>2442.653010391356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885.13701039135685</v>
          </cell>
          <cell r="G16">
            <v>2001.5139999999999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449.17898960864358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280.69298960864347</v>
          </cell>
          <cell r="J17">
            <v>735.28499999999997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648.43512956074994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536.97581026406624</v>
          </cell>
          <cell r="I20">
            <v>115.9263388039505</v>
          </cell>
          <cell r="J20">
            <v>84.517129746053882</v>
          </cell>
          <cell r="K20">
            <v>34.042097895796459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</v>
          </cell>
          <cell r="E22">
            <v>9711.1572233692459</v>
          </cell>
          <cell r="F22">
            <v>8293.7841071059192</v>
          </cell>
          <cell r="G22">
            <v>7645.5456986540394</v>
          </cell>
          <cell r="H22">
            <v>7401.7748542374047</v>
          </cell>
          <cell r="I22">
            <v>6066.4789496322628</v>
          </cell>
          <cell r="J22">
            <v>3202.3043457526469</v>
          </cell>
          <cell r="K22">
            <v>2281.1622142014362</v>
          </cell>
          <cell r="L22">
            <v>2794.938287806533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228.13006373682489</v>
          </cell>
          <cell r="K23">
            <v>87.460837030154394</v>
          </cell>
          <cell r="L23">
            <v>16.032472899158169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949.39999999999975</v>
          </cell>
          <cell r="I24">
            <v>972.59999999999604</v>
          </cell>
          <cell r="J24">
            <v>995.79999999999973</v>
          </cell>
          <cell r="K24">
            <v>1014.6</v>
          </cell>
          <cell r="L24">
            <v>1033.400000000001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284.8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474.90000000000009</v>
          </cell>
          <cell r="F26">
            <v>603.19999999999993</v>
          </cell>
          <cell r="G26">
            <v>505.26917202383021</v>
          </cell>
          <cell r="H26">
            <v>260.94048163304552</v>
          </cell>
          <cell r="I26">
            <v>304.8420044768892</v>
          </cell>
          <cell r="J26">
            <v>77.493951219512184</v>
          </cell>
          <cell r="K26">
            <v>483.1807134133461</v>
          </cell>
          <cell r="L26">
            <v>995.10000000000014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698.34242342621337</v>
          </cell>
          <cell r="F27">
            <v>962.98092369666824</v>
          </cell>
          <cell r="G27">
            <v>1652.400000000001</v>
          </cell>
          <cell r="H27">
            <v>1777.5</v>
          </cell>
          <cell r="I27">
            <v>1751.8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945.39999999999986</v>
          </cell>
          <cell r="J34">
            <v>943.9</v>
          </cell>
          <cell r="K34">
            <v>923.15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424.30000000000013</v>
          </cell>
          <cell r="E35">
            <v>447.65</v>
          </cell>
          <cell r="F35">
            <v>471.00000000000011</v>
          </cell>
          <cell r="G35">
            <v>518</v>
          </cell>
          <cell r="H35">
            <v>565</v>
          </cell>
          <cell r="I35">
            <v>610.14999999999986</v>
          </cell>
          <cell r="J35">
            <v>655.30000000000007</v>
          </cell>
          <cell r="K35">
            <v>707.09999999999991</v>
          </cell>
          <cell r="L35">
            <v>758.90000000000009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25.95000000000001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48.29999999999999</v>
          </cell>
          <cell r="L36">
            <v>53.600000000000009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19.56267630333172</v>
          </cell>
          <cell r="G38">
            <v>71.400000000000006</v>
          </cell>
          <cell r="H38">
            <v>73.599999999999994</v>
          </cell>
          <cell r="I38">
            <v>65</v>
          </cell>
          <cell r="J38">
            <v>56.399999999999991</v>
          </cell>
          <cell r="K38">
            <v>56.4</v>
          </cell>
          <cell r="L38">
            <v>56.4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144.03313809990209</v>
          </cell>
          <cell r="E39">
            <v>0</v>
          </cell>
          <cell r="F39">
            <v>270.00049999999999</v>
          </cell>
          <cell r="G39">
            <v>369.49990000000003</v>
          </cell>
          <cell r="H39">
            <v>3.8499999999999993E-2</v>
          </cell>
          <cell r="I39">
            <v>3.85E-2</v>
          </cell>
          <cell r="J39">
            <v>3.85E-2</v>
          </cell>
          <cell r="K39">
            <v>3.8499999999999993E-2</v>
          </cell>
          <cell r="L39">
            <v>3.85E-2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158.65886190009871</v>
          </cell>
          <cell r="E40">
            <v>142.45057657378749</v>
          </cell>
          <cell r="F40">
            <v>177.48990000000001</v>
          </cell>
          <cell r="G40">
            <v>136.10979447413359</v>
          </cell>
          <cell r="H40">
            <v>44.653021415817129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2231.0100000000011</v>
          </cell>
          <cell r="G42">
            <v>1088.492597528769</v>
          </cell>
          <cell r="H42">
            <v>1550.149335111297</v>
          </cell>
          <cell r="I42">
            <v>1325.3169755271019</v>
          </cell>
          <cell r="J42">
            <v>554.77156055498392</v>
          </cell>
          <cell r="K42">
            <v>1047.9312552149399</v>
          </cell>
          <cell r="L42">
            <v>1313.7799558716031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229.3094491026506</v>
          </cell>
          <cell r="E43">
            <v>251.30704997354141</v>
          </cell>
          <cell r="F43">
            <v>246.7252186941956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164.2299999999999</v>
          </cell>
          <cell r="E44">
            <v>361.68</v>
          </cell>
          <cell r="F44">
            <v>583.67999999999995</v>
          </cell>
          <cell r="G44">
            <v>1155.5893964890311</v>
          </cell>
          <cell r="H44">
            <v>2015.061063870869</v>
          </cell>
          <cell r="I44">
            <v>2224.55258828154</v>
          </cell>
          <cell r="J44">
            <v>2002.309369731785</v>
          </cell>
          <cell r="K44">
            <v>2618.7101249479579</v>
          </cell>
          <cell r="L44">
            <v>3631.831704767882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261.74555089734952</v>
          </cell>
          <cell r="E45">
            <v>610.17495002645865</v>
          </cell>
          <cell r="F45">
            <v>905.64378130580349</v>
          </cell>
          <cell r="G45">
            <v>1299.5205315254959</v>
          </cell>
          <cell r="H45">
            <v>1538.9567999999999</v>
          </cell>
          <cell r="I45">
            <v>1713.9816000000019</v>
          </cell>
          <cell r="J45">
            <v>1889.0064000002451</v>
          </cell>
          <cell r="K45">
            <v>2064.0311999999999</v>
          </cell>
          <cell r="L45">
            <v>2239.0560000000009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17.367032413179089</v>
          </cell>
          <cell r="H46">
            <v>17.37388704</v>
          </cell>
          <cell r="I46">
            <v>13.81464270543454</v>
          </cell>
          <cell r="J46">
            <v>7.2005183775914574</v>
          </cell>
          <cell r="K46">
            <v>7.3084723838719476</v>
          </cell>
          <cell r="L46">
            <v>0.32241765238966169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1.4432868424</v>
          </cell>
          <cell r="E47">
            <v>1.4832868424000001</v>
          </cell>
          <cell r="F47">
            <v>1.5732868423999999</v>
          </cell>
          <cell r="G47">
            <v>3.9298365648000009</v>
          </cell>
          <cell r="H47">
            <v>0.78549868800000078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UPS_WAV_POT</v>
          </cell>
          <cell r="C48" t="str">
            <v>RNW_POT_WAV</v>
          </cell>
          <cell r="D48">
            <v>0.27671315760000009</v>
          </cell>
          <cell r="E48">
            <v>0.27671315760000009</v>
          </cell>
          <cell r="F48">
            <v>0.27671315760000009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UPS_WIN_ON_POT</v>
          </cell>
          <cell r="C49" t="str">
            <v>RNW_POT_WIN_ON</v>
          </cell>
          <cell r="D49">
            <v>550.07999999999993</v>
          </cell>
          <cell r="E49">
            <v>983.01999999999987</v>
          </cell>
          <cell r="F49">
            <v>1530.69</v>
          </cell>
          <cell r="G49">
            <v>1640.0939301746521</v>
          </cell>
          <cell r="H49">
            <v>2995.0333871994162</v>
          </cell>
          <cell r="I49">
            <v>2478.167326696248</v>
          </cell>
          <cell r="J49">
            <v>2262.1730250239862</v>
          </cell>
          <cell r="K49">
            <v>3286.1224512030808</v>
          </cell>
          <cell r="L49">
            <v>3699.3579714828438</v>
          </cell>
        </row>
        <row r="50">
          <cell r="A50">
            <v>48</v>
          </cell>
          <cell r="B50" t="str">
            <v>UPS_WIN_OFF_POT</v>
          </cell>
          <cell r="C50" t="str">
            <v>RNW_POT_WIN_OFF</v>
          </cell>
          <cell r="D50">
            <v>0</v>
          </cell>
          <cell r="E50">
            <v>126.62</v>
          </cell>
          <cell r="F50">
            <v>259.57</v>
          </cell>
          <cell r="G50">
            <v>352.19059638480002</v>
          </cell>
          <cell r="H50">
            <v>1099.6549579669891</v>
          </cell>
          <cell r="I50">
            <v>4139.9330565827531</v>
          </cell>
          <cell r="J50">
            <v>7622.2714821397894</v>
          </cell>
          <cell r="K50">
            <v>10344.090398420951</v>
          </cell>
          <cell r="L50">
            <v>11716.068458719839</v>
          </cell>
        </row>
        <row r="51">
          <cell r="A51">
            <v>49</v>
          </cell>
          <cell r="B51" t="str">
            <v>IMP_OIL_USA</v>
          </cell>
          <cell r="C51" t="str">
            <v>IMP_OIL_PRD</v>
          </cell>
          <cell r="D51">
            <v>281.86900000000003</v>
          </cell>
          <cell r="E51">
            <v>305.49432385499989</v>
          </cell>
          <cell r="F51">
            <v>456.96600000000001</v>
          </cell>
          <cell r="G51">
            <v>994.9430000000001</v>
          </cell>
          <cell r="H51">
            <v>994.9430000000001</v>
          </cell>
          <cell r="I51">
            <v>994.9430000000001</v>
          </cell>
          <cell r="J51">
            <v>994.9430000000001</v>
          </cell>
          <cell r="K51">
            <v>994.9430000000001</v>
          </cell>
          <cell r="L51">
            <v>184.5118515529557</v>
          </cell>
        </row>
        <row r="52">
          <cell r="A52">
            <v>50</v>
          </cell>
          <cell r="B52" t="str">
            <v>IMP_OIL_CAN</v>
          </cell>
          <cell r="C52" t="str">
            <v>IMP_OIL_PRD</v>
          </cell>
          <cell r="D52">
            <v>45.454000000000008</v>
          </cell>
          <cell r="E52">
            <v>49.141178099999991</v>
          </cell>
          <cell r="F52">
            <v>31.521000000000001</v>
          </cell>
          <cell r="G52">
            <v>68.63</v>
          </cell>
          <cell r="H52">
            <v>68.63</v>
          </cell>
          <cell r="I52">
            <v>68.63</v>
          </cell>
          <cell r="J52">
            <v>68.63</v>
          </cell>
          <cell r="K52">
            <v>68.63</v>
          </cell>
          <cell r="L52">
            <v>0</v>
          </cell>
        </row>
        <row r="53">
          <cell r="A53">
            <v>51</v>
          </cell>
          <cell r="B53" t="str">
            <v>IMP_OIL_MEX</v>
          </cell>
          <cell r="C53" t="str">
            <v>IMP_OIL_PRD</v>
          </cell>
          <cell r="D53">
            <v>573.54300000000012</v>
          </cell>
          <cell r="E53">
            <v>622.45492259999992</v>
          </cell>
          <cell r="F53">
            <v>397.73800000000011</v>
          </cell>
          <cell r="G53">
            <v>865.98700000000008</v>
          </cell>
          <cell r="H53">
            <v>865.98700000000008</v>
          </cell>
          <cell r="I53">
            <v>865.98700000000008</v>
          </cell>
          <cell r="J53">
            <v>24.278283078064309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IMP_OIL_OLA</v>
          </cell>
          <cell r="C54" t="str">
            <v>IMP_OIL_PRD</v>
          </cell>
          <cell r="D54">
            <v>1121.453</v>
          </cell>
          <cell r="E54">
            <v>1216.244157975</v>
          </cell>
          <cell r="F54">
            <v>1166.519</v>
          </cell>
          <cell r="G54">
            <v>2539.838999999999</v>
          </cell>
          <cell r="H54">
            <v>2539.838999999999</v>
          </cell>
          <cell r="I54">
            <v>2539.838999999999</v>
          </cell>
          <cell r="J54">
            <v>2539.838999999999</v>
          </cell>
          <cell r="K54">
            <v>2106.3833481124939</v>
          </cell>
          <cell r="L54">
            <v>0</v>
          </cell>
        </row>
        <row r="55">
          <cell r="A55">
            <v>53</v>
          </cell>
          <cell r="B55" t="str">
            <v>IMP_OIL_BRA</v>
          </cell>
          <cell r="C55" t="str">
            <v>IMP_OIL_PRD</v>
          </cell>
          <cell r="D55">
            <v>513.14600000000007</v>
          </cell>
          <cell r="E55">
            <v>556.93335180000008</v>
          </cell>
          <cell r="F55">
            <v>533.78099999999995</v>
          </cell>
          <cell r="G55">
            <v>1162.191</v>
          </cell>
          <cell r="H55">
            <v>1162.191</v>
          </cell>
          <cell r="I55">
            <v>1162.191</v>
          </cell>
          <cell r="J55">
            <v>1162.191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IMP_OIL_RUS</v>
          </cell>
          <cell r="C56" t="str">
            <v>IMP_OIL_PRD</v>
          </cell>
          <cell r="D56">
            <v>18141.906999999999</v>
          </cell>
          <cell r="E56">
            <v>17784.426360000001</v>
          </cell>
          <cell r="F56">
            <v>18571.905999999999</v>
          </cell>
          <cell r="G56">
            <v>401.30706447402378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IMP_OIL_MEA</v>
          </cell>
          <cell r="C57" t="str">
            <v>IMP_OIL_PRD</v>
          </cell>
          <cell r="D57">
            <v>8810.8889999999992</v>
          </cell>
          <cell r="E57">
            <v>9476.6402409282655</v>
          </cell>
          <cell r="F57">
            <v>6480.4489999999996</v>
          </cell>
          <cell r="G57">
            <v>14109.754999999999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IMP_OIL_AFR</v>
          </cell>
          <cell r="C58" t="str">
            <v>IMP_OIL_PRD</v>
          </cell>
          <cell r="D58">
            <v>7942.3540000000012</v>
          </cell>
          <cell r="E58">
            <v>8599.7061675000023</v>
          </cell>
          <cell r="F58">
            <v>6448.1970000000001</v>
          </cell>
          <cell r="G58">
            <v>14039.532999999999</v>
          </cell>
          <cell r="H58">
            <v>10458.52413600796</v>
          </cell>
          <cell r="I58">
            <v>5108.0734535624624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IMP_OIL_CHI</v>
          </cell>
          <cell r="C59" t="str">
            <v>IMP_OIL_PRD</v>
          </cell>
          <cell r="D59">
            <v>5.6829999999999998</v>
          </cell>
          <cell r="E59">
            <v>6.1426472624999988</v>
          </cell>
          <cell r="F59">
            <v>3.9409999999999998</v>
          </cell>
          <cell r="G59">
            <v>8.5810000000000013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IMP_OIL_JPN</v>
          </cell>
          <cell r="C60" t="str">
            <v>IMP_OIL_PRD</v>
          </cell>
          <cell r="D60">
            <v>7.5819999999999999</v>
          </cell>
          <cell r="E60">
            <v>8.2311473317499999</v>
          </cell>
          <cell r="F60">
            <v>15.765000000000001</v>
          </cell>
          <cell r="G60">
            <v>34.325000000000003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IMP_OIL_ODA</v>
          </cell>
          <cell r="C61" t="str">
            <v>IMP_OIL_PRD</v>
          </cell>
          <cell r="D61">
            <v>346.63600000000002</v>
          </cell>
          <cell r="E61">
            <v>375.5205026475</v>
          </cell>
          <cell r="F61">
            <v>240.38399999999999</v>
          </cell>
          <cell r="G61">
            <v>523.38300000000004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EXP_OIL_GLB</v>
          </cell>
          <cell r="C62" t="str">
            <v>EXP_OIL_PRD</v>
          </cell>
          <cell r="D62">
            <v>17983.925999999981</v>
          </cell>
          <cell r="E62">
            <v>19356.833999999981</v>
          </cell>
          <cell r="F62">
            <v>17799.55999999999</v>
          </cell>
          <cell r="G62">
            <v>14892.20317048886</v>
          </cell>
          <cell r="H62">
            <v>5081.0886745288299</v>
          </cell>
          <cell r="I62">
            <v>2357.487099562491</v>
          </cell>
          <cell r="J62">
            <v>653.16562951064486</v>
          </cell>
          <cell r="K62">
            <v>202.33763924122309</v>
          </cell>
          <cell r="L62">
            <v>0</v>
          </cell>
        </row>
        <row r="63">
          <cell r="A63">
            <v>61</v>
          </cell>
          <cell r="B63" t="str">
            <v>IMP_GAS_PIP_AFR</v>
          </cell>
          <cell r="C63" t="str">
            <v>IMP_GAS_NGA</v>
          </cell>
          <cell r="D63">
            <v>1649.5118</v>
          </cell>
          <cell r="E63">
            <v>1801.2945999999999</v>
          </cell>
          <cell r="F63">
            <v>1420.8679999999999</v>
          </cell>
          <cell r="G63">
            <v>2099.6489999999999</v>
          </cell>
          <cell r="H63">
            <v>2778.43</v>
          </cell>
          <cell r="I63">
            <v>2703.943431067833</v>
          </cell>
          <cell r="J63">
            <v>2283.5279999999998</v>
          </cell>
          <cell r="K63">
            <v>2283.5279999999989</v>
          </cell>
          <cell r="L63">
            <v>1441.4216955338461</v>
          </cell>
        </row>
        <row r="64">
          <cell r="A64">
            <v>62</v>
          </cell>
          <cell r="B64" t="str">
            <v>IMP_GAS_PIP_RUS</v>
          </cell>
          <cell r="C64" t="str">
            <v>IMP_GAS_NGA</v>
          </cell>
          <cell r="D64">
            <v>13246.767599999999</v>
          </cell>
          <cell r="E64">
            <v>14460.199000000001</v>
          </cell>
          <cell r="F64">
            <v>13473.857</v>
          </cell>
          <cell r="G64">
            <v>6791.8757950000008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IMP_GAS_PIP_CAC</v>
          </cell>
          <cell r="C65" t="str">
            <v>IMP_GAS_NGA</v>
          </cell>
          <cell r="D65">
            <v>25.25</v>
          </cell>
          <cell r="E65">
            <v>27.573</v>
          </cell>
          <cell r="F65">
            <v>278.54639999999978</v>
          </cell>
          <cell r="G65">
            <v>493.78679999999991</v>
          </cell>
          <cell r="H65">
            <v>703.39999999999975</v>
          </cell>
          <cell r="I65">
            <v>36.627999999999993</v>
          </cell>
          <cell r="J65">
            <v>36.628000000000043</v>
          </cell>
          <cell r="K65">
            <v>36.627999999999943</v>
          </cell>
          <cell r="L65">
            <v>8.3878120000000003</v>
          </cell>
        </row>
        <row r="66">
          <cell r="A66">
            <v>64</v>
          </cell>
          <cell r="B66" t="str">
            <v>IMP_GAS_PIP_MEA</v>
          </cell>
          <cell r="C66" t="str">
            <v>IMP_GAS_NGA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386.87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EXP_GAS_NGA_GLB</v>
          </cell>
          <cell r="C67" t="str">
            <v>EXP_GAS_NGA</v>
          </cell>
          <cell r="D67">
            <v>8181.3239999999978</v>
          </cell>
          <cell r="E67">
            <v>8584.5319999999992</v>
          </cell>
          <cell r="F67">
            <v>7355.0549999999976</v>
          </cell>
          <cell r="G67">
            <v>6286.2520264285713</v>
          </cell>
          <cell r="H67">
            <v>3126.1138922438449</v>
          </cell>
          <cell r="I67">
            <v>1676.5593222693381</v>
          </cell>
          <cell r="J67">
            <v>855.27149999999972</v>
          </cell>
          <cell r="K67">
            <v>400.33985106382971</v>
          </cell>
          <cell r="L67">
            <v>0</v>
          </cell>
        </row>
        <row r="68">
          <cell r="A68">
            <v>66</v>
          </cell>
          <cell r="B68" t="str">
            <v>IMP_GAS_LNG_AFR</v>
          </cell>
          <cell r="C68" t="str">
            <v>IMP_GAS_LNG</v>
          </cell>
          <cell r="D68">
            <v>1605.4151999999999</v>
          </cell>
          <cell r="E68">
            <v>538.98569999999995</v>
          </cell>
          <cell r="F68">
            <v>1000.5732</v>
          </cell>
          <cell r="H68">
            <v>2021.36</v>
          </cell>
          <cell r="I68">
            <v>945.2527037147114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IMP_GAS_LNG_MEA</v>
          </cell>
          <cell r="C69" t="str">
            <v>IMP_GAS_LNG</v>
          </cell>
          <cell r="D69">
            <v>1408.7782999999999</v>
          </cell>
          <cell r="E69">
            <v>911.54250000000002</v>
          </cell>
          <cell r="F69">
            <v>978.66450000000009</v>
          </cell>
          <cell r="G69">
            <v>1177.9302499999999</v>
          </cell>
          <cell r="H69">
            <v>1357.425</v>
          </cell>
          <cell r="I69">
            <v>1357.425</v>
          </cell>
          <cell r="J69">
            <v>1357.425</v>
          </cell>
          <cell r="K69">
            <v>1357.425</v>
          </cell>
          <cell r="L69">
            <v>1357.425</v>
          </cell>
        </row>
        <row r="70">
          <cell r="A70">
            <v>68</v>
          </cell>
          <cell r="B70" t="str">
            <v>IMP_GAS_LNG_GLB</v>
          </cell>
          <cell r="C70" t="str">
            <v>IMP_GAS_LNG</v>
          </cell>
          <cell r="D70">
            <v>297.00060000000002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IMP_GAS_LNG_OLA</v>
          </cell>
          <cell r="C71" t="str">
            <v>IMP_GAS_LNG</v>
          </cell>
          <cell r="D71">
            <v>211.6455</v>
          </cell>
          <cell r="E71">
            <v>98.881199999999978</v>
          </cell>
          <cell r="F71">
            <v>180.17009999999999</v>
          </cell>
          <cell r="G71">
            <v>363.98</v>
          </cell>
          <cell r="H71">
            <v>57.465658772185527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IMP_GAS_LNG_USA</v>
          </cell>
          <cell r="C72" t="str">
            <v>IMP_GAS_LNG</v>
          </cell>
          <cell r="D72">
            <v>0</v>
          </cell>
          <cell r="E72">
            <v>0</v>
          </cell>
          <cell r="F72">
            <v>827.55089999999996</v>
          </cell>
          <cell r="G72">
            <v>1719.3395499999999</v>
          </cell>
          <cell r="H72">
            <v>2594.41</v>
          </cell>
          <cell r="I72">
            <v>2594.41</v>
          </cell>
          <cell r="J72">
            <v>2594.41</v>
          </cell>
          <cell r="K72">
            <v>2594.41</v>
          </cell>
          <cell r="L72">
            <v>2594.41</v>
          </cell>
        </row>
        <row r="73">
          <cell r="A73">
            <v>71</v>
          </cell>
          <cell r="B73" t="str">
            <v>IMP_GAS_LNG_RUS</v>
          </cell>
          <cell r="C73" t="str">
            <v>IMP_GAS_LNG</v>
          </cell>
          <cell r="D73">
            <v>0</v>
          </cell>
          <cell r="E73">
            <v>0</v>
          </cell>
          <cell r="F73">
            <v>562.4289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IMP_COA_AFR</v>
          </cell>
          <cell r="C74" t="str">
            <v>IMP_COA</v>
          </cell>
          <cell r="D74">
            <v>616.51484299999981</v>
          </cell>
          <cell r="E74">
            <v>609.50276800000006</v>
          </cell>
          <cell r="F74">
            <v>88.207576000000003</v>
          </cell>
          <cell r="G74">
            <v>132.311364</v>
          </cell>
          <cell r="H74">
            <v>132.311364</v>
          </cell>
          <cell r="I74">
            <v>132.311364</v>
          </cell>
          <cell r="J74">
            <v>132.311364</v>
          </cell>
          <cell r="K74">
            <v>132.311364</v>
          </cell>
          <cell r="L74">
            <v>132.311364</v>
          </cell>
        </row>
        <row r="75">
          <cell r="A75">
            <v>73</v>
          </cell>
          <cell r="B75" t="str">
            <v>IMP_COA_AUS</v>
          </cell>
          <cell r="C75" t="str">
            <v>IMP_COA</v>
          </cell>
          <cell r="D75">
            <v>586.58693800000003</v>
          </cell>
          <cell r="E75">
            <v>827.1823280000001</v>
          </cell>
          <cell r="F75">
            <v>579.10191199999986</v>
          </cell>
          <cell r="G75">
            <v>868.65286800000013</v>
          </cell>
          <cell r="H75">
            <v>868.65286800000013</v>
          </cell>
          <cell r="I75">
            <v>205.432267928557</v>
          </cell>
          <cell r="J75">
            <v>417.66407390529258</v>
          </cell>
          <cell r="K75">
            <v>57.315756894025867</v>
          </cell>
          <cell r="L75">
            <v>0</v>
          </cell>
        </row>
        <row r="76">
          <cell r="A76">
            <v>74</v>
          </cell>
          <cell r="B76" t="str">
            <v>IMP_COA_CAC</v>
          </cell>
          <cell r="C76" t="str">
            <v>IMP_COA</v>
          </cell>
          <cell r="D76">
            <v>23.942323999999999</v>
          </cell>
          <cell r="E76">
            <v>37.316496000000008</v>
          </cell>
          <cell r="F76">
            <v>76.702240000000003</v>
          </cell>
          <cell r="G76">
            <v>115.05336</v>
          </cell>
          <cell r="H76">
            <v>115.05336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IMP_COA_CAN</v>
          </cell>
          <cell r="C77" t="str">
            <v>IMP_COA</v>
          </cell>
          <cell r="D77">
            <v>161.61068700000001</v>
          </cell>
          <cell r="E77">
            <v>118.168904</v>
          </cell>
          <cell r="F77">
            <v>99.712912000000003</v>
          </cell>
          <cell r="G77">
            <v>149.569368</v>
          </cell>
          <cell r="H77">
            <v>149.569368</v>
          </cell>
          <cell r="I77">
            <v>149.569368</v>
          </cell>
          <cell r="J77">
            <v>149.569368</v>
          </cell>
          <cell r="K77">
            <v>149.569368</v>
          </cell>
          <cell r="L77">
            <v>149.569368</v>
          </cell>
        </row>
        <row r="78">
          <cell r="A78">
            <v>76</v>
          </cell>
          <cell r="B78" t="str">
            <v>IMP_COA_ODA</v>
          </cell>
          <cell r="C78" t="str">
            <v>IMP_COA</v>
          </cell>
          <cell r="D78">
            <v>389.06276500000001</v>
          </cell>
          <cell r="E78">
            <v>310.97080000000011</v>
          </cell>
          <cell r="F78">
            <v>3.8351120000000001</v>
          </cell>
          <cell r="G78">
            <v>5.7526679999999999</v>
          </cell>
          <cell r="H78">
            <v>5.7526679999999999</v>
          </cell>
          <cell r="I78">
            <v>5.7526679999999999</v>
          </cell>
          <cell r="J78">
            <v>5.7526679999999999</v>
          </cell>
          <cell r="K78">
            <v>5.7526679999999999</v>
          </cell>
          <cell r="L78">
            <v>0</v>
          </cell>
        </row>
        <row r="79">
          <cell r="A79">
            <v>77</v>
          </cell>
          <cell r="B79" t="str">
            <v>IMP_COA_OEE</v>
          </cell>
          <cell r="C79" t="str">
            <v>IMP_COA</v>
          </cell>
          <cell r="D79">
            <v>161.61068700000001</v>
          </cell>
          <cell r="E79">
            <v>18.658248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IMP_COA_OLA</v>
          </cell>
          <cell r="C80" t="str">
            <v>IMP_COA</v>
          </cell>
          <cell r="D80">
            <v>1316.82782</v>
          </cell>
          <cell r="E80">
            <v>1430.46568</v>
          </cell>
          <cell r="F80">
            <v>230.10672</v>
          </cell>
          <cell r="G80">
            <v>345.16007999999999</v>
          </cell>
          <cell r="H80">
            <v>345.16007999999999</v>
          </cell>
          <cell r="I80">
            <v>345.16007999999999</v>
          </cell>
          <cell r="J80">
            <v>345.16007999999999</v>
          </cell>
          <cell r="K80">
            <v>345.16007999999999</v>
          </cell>
          <cell r="L80">
            <v>300.54830461917959</v>
          </cell>
        </row>
        <row r="81">
          <cell r="A81">
            <v>79</v>
          </cell>
          <cell r="B81" t="str">
            <v>IMP_COA_RUS</v>
          </cell>
          <cell r="C81" t="str">
            <v>IMP_COA</v>
          </cell>
          <cell r="D81">
            <v>1556.2510600000001</v>
          </cell>
          <cell r="E81">
            <v>1952.896624</v>
          </cell>
          <cell r="F81">
            <v>2105.4764879999998</v>
          </cell>
          <cell r="G81">
            <v>1052.7382439999999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IMP_COA_USA</v>
          </cell>
          <cell r="C82" t="str">
            <v>IMP_COA</v>
          </cell>
          <cell r="D82">
            <v>1173.1738760000001</v>
          </cell>
          <cell r="E82">
            <v>914.25415199999998</v>
          </cell>
          <cell r="F82">
            <v>651.96904000000006</v>
          </cell>
          <cell r="G82">
            <v>977.95356000000027</v>
          </cell>
          <cell r="H82">
            <v>977.95356000000027</v>
          </cell>
          <cell r="I82">
            <v>977.95356000000027</v>
          </cell>
          <cell r="J82">
            <v>977.95356000000027</v>
          </cell>
          <cell r="K82">
            <v>977.95356000000027</v>
          </cell>
          <cell r="L82">
            <v>977.95356000000027</v>
          </cell>
        </row>
        <row r="83">
          <cell r="A83">
            <v>81</v>
          </cell>
          <cell r="B83" t="str">
            <v>EXP_COA_GLB</v>
          </cell>
          <cell r="C83" t="str">
            <v>EXP_COA</v>
          </cell>
          <cell r="D83">
            <v>931.78999999999985</v>
          </cell>
          <cell r="E83">
            <v>763.40099999999995</v>
          </cell>
          <cell r="F83">
            <v>571.75599999999997</v>
          </cell>
          <cell r="G83">
            <v>405.24350133333343</v>
          </cell>
          <cell r="H83">
            <v>225.60463200000001</v>
          </cell>
          <cell r="I83">
            <v>115.9263388039505</v>
          </cell>
          <cell r="J83">
            <v>84.517129746053882</v>
          </cell>
          <cell r="K83">
            <v>34.042097895796459</v>
          </cell>
          <cell r="L83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0</v>
          </cell>
          <cell r="F2">
            <v>0.54</v>
          </cell>
          <cell r="G2">
            <v>0.29520948616345788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331.48287727613769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7.0264965652600694E-2</v>
          </cell>
          <cell r="H4">
            <v>64.409614930965702</v>
          </cell>
          <cell r="I4">
            <v>11.2892227233467</v>
          </cell>
          <cell r="J4">
            <v>151.1303733494461</v>
          </cell>
          <cell r="K4">
            <v>698.92498188109619</v>
          </cell>
          <cell r="L4">
            <v>558.90844667844362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133.8077394240145</v>
          </cell>
          <cell r="I5">
            <v>222.30828490652971</v>
          </cell>
          <cell r="J5">
            <v>315.42674133911999</v>
          </cell>
          <cell r="K5">
            <v>265.08337507680801</v>
          </cell>
          <cell r="L5">
            <v>1425.405659362845</v>
          </cell>
        </row>
        <row r="6">
          <cell r="A6">
            <v>4</v>
          </cell>
          <cell r="B6" t="str">
            <v>IMP_HH2_DMY_TECH</v>
          </cell>
          <cell r="C6" t="str">
            <v>HH2_DT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380.05326654279747</v>
          </cell>
          <cell r="L6">
            <v>18.162286381688642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0.1493130513498708</v>
          </cell>
          <cell r="H7">
            <v>0.61841689160926727</v>
          </cell>
          <cell r="I7">
            <v>1.081080508940554</v>
          </cell>
          <cell r="J7">
            <v>1.395142077015153</v>
          </cell>
          <cell r="K7">
            <v>391.00883207977921</v>
          </cell>
          <cell r="L7">
            <v>685.07007464502396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200.14841018534111</v>
          </cell>
          <cell r="H8">
            <v>649.34539405177554</v>
          </cell>
          <cell r="I8">
            <v>796.60393531639193</v>
          </cell>
          <cell r="J8">
            <v>825.21011996454092</v>
          </cell>
          <cell r="K8">
            <v>1264.9295444195191</v>
          </cell>
          <cell r="L8">
            <v>912.45353293199832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70.320360690015647</v>
          </cell>
          <cell r="E2">
            <v>56.256288552012514</v>
          </cell>
          <cell r="F2">
            <v>42.192216414009557</v>
          </cell>
          <cell r="G2">
            <v>28.12814427600625</v>
          </cell>
          <cell r="H2">
            <v>14.064072138003169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10.65460010454783</v>
          </cell>
          <cell r="E3">
            <v>8.5236800836383075</v>
          </cell>
          <cell r="F3">
            <v>6.3927600627286978</v>
          </cell>
          <cell r="G3">
            <v>4.2618400418191316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6.3927600627288674</v>
          </cell>
          <cell r="E4">
            <v>5.114208050183068</v>
          </cell>
          <cell r="F4">
            <v>3.8356560376372189</v>
          </cell>
          <cell r="G4">
            <v>2.5571040250914789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3.9762967590169911</v>
          </cell>
          <cell r="E5">
            <v>5.1142080501832776</v>
          </cell>
          <cell r="F5">
            <v>3.8356560376372011</v>
          </cell>
          <cell r="G5">
            <v>1.7107025927862201</v>
          </cell>
          <cell r="H5">
            <v>1.2785520125457439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21.30920020909565</v>
          </cell>
          <cell r="E6">
            <v>17.047360167276519</v>
          </cell>
          <cell r="F6">
            <v>12.785520125457399</v>
          </cell>
          <cell r="G6">
            <v>8.5236800836382614</v>
          </cell>
          <cell r="H6">
            <v>4.2618400418191333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57.534840564558252</v>
          </cell>
          <cell r="E7">
            <v>46.027872451646452</v>
          </cell>
          <cell r="F7">
            <v>34.520904338734972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IND_CH_OLF_EXS</v>
          </cell>
          <cell r="C8" t="str">
            <v>IND_CH_FS</v>
          </cell>
          <cell r="D8">
            <v>1915.697098797699</v>
          </cell>
          <cell r="E8">
            <v>1532.557679038159</v>
          </cell>
          <cell r="F8">
            <v>1149.4182592786201</v>
          </cell>
          <cell r="G8">
            <v>766.27883951907972</v>
          </cell>
          <cell r="H8">
            <v>383.13941975953998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IND_CH_OLF_EXS</v>
          </cell>
          <cell r="C9" t="str">
            <v>IND_CH_MD</v>
          </cell>
          <cell r="D9">
            <v>17.04736016727653</v>
          </cell>
          <cell r="E9">
            <v>13.637888133821219</v>
          </cell>
          <cell r="F9">
            <v>10.228416100365919</v>
          </cell>
          <cell r="G9">
            <v>6.8189440669106114</v>
          </cell>
          <cell r="H9">
            <v>3.409472033455307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IND_NGA</v>
          </cell>
          <cell r="D10">
            <v>9.8987465501379948</v>
          </cell>
          <cell r="E10">
            <v>7.9189972401103956</v>
          </cell>
          <cell r="F10">
            <v>5.9392479300827548</v>
          </cell>
          <cell r="G10">
            <v>3.959498620055224</v>
          </cell>
          <cell r="H10">
            <v>1.9797493100275929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IND_LPG</v>
          </cell>
          <cell r="D11">
            <v>2.2843261269549209</v>
          </cell>
          <cell r="E11">
            <v>1.8274609015639369</v>
          </cell>
          <cell r="F11">
            <v>1.370595676172953</v>
          </cell>
          <cell r="G11">
            <v>0.91373045078196891</v>
          </cell>
          <cell r="H11">
            <v>0.45686522539098418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IND_HFO</v>
          </cell>
          <cell r="D12">
            <v>1.522884084636654</v>
          </cell>
          <cell r="E12">
            <v>1.218307267709279</v>
          </cell>
          <cell r="F12">
            <v>0.9137304507818591</v>
          </cell>
          <cell r="G12">
            <v>0.60915363385464594</v>
          </cell>
          <cell r="H12">
            <v>0.3045768169273228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IND_CH_BTX_EXS</v>
          </cell>
          <cell r="C13" t="str">
            <v>IND_ETH</v>
          </cell>
          <cell r="D13">
            <v>8.3758624655013811</v>
          </cell>
          <cell r="E13">
            <v>6.7006899724011051</v>
          </cell>
          <cell r="F13">
            <v>5.0255174793011932</v>
          </cell>
          <cell r="G13">
            <v>3.350344986200553</v>
          </cell>
          <cell r="H13">
            <v>1.675172493100276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IND_CH_BTX_EXS</v>
          </cell>
          <cell r="C14" t="str">
            <v>IND_NAP</v>
          </cell>
          <cell r="D14">
            <v>10.660188592456301</v>
          </cell>
          <cell r="E14">
            <v>8.5281508739650409</v>
          </cell>
          <cell r="F14">
            <v>6.3961131554733646</v>
          </cell>
          <cell r="G14">
            <v>4.2640754369825222</v>
          </cell>
          <cell r="H14">
            <v>2.1320377184912598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IND_CH_BTX_EXS</v>
          </cell>
          <cell r="C15" t="str">
            <v>IND_CH_FS</v>
          </cell>
          <cell r="D15">
            <v>712.70975160993567</v>
          </cell>
          <cell r="E15">
            <v>570.16780128794846</v>
          </cell>
          <cell r="F15">
            <v>427.62585096596013</v>
          </cell>
          <cell r="G15">
            <v>285.08390064397429</v>
          </cell>
          <cell r="H15">
            <v>142.54195032198709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IND_CH_BTX_EXS</v>
          </cell>
          <cell r="C16" t="str">
            <v>IND_CH_MD</v>
          </cell>
          <cell r="D16">
            <v>11.42163063477461</v>
          </cell>
          <cell r="E16">
            <v>9.1373045078196888</v>
          </cell>
          <cell r="F16">
            <v>6.8529783808649007</v>
          </cell>
          <cell r="G16">
            <v>4.5686522539098444</v>
          </cell>
          <cell r="H16">
            <v>2.2843261269549209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IND_CH_AMM_EXS</v>
          </cell>
          <cell r="C17" t="str">
            <v>IND_NGA</v>
          </cell>
          <cell r="D17">
            <v>110.9311274509804</v>
          </cell>
          <cell r="E17">
            <v>88.74490196078429</v>
          </cell>
          <cell r="F17">
            <v>66.55867647058821</v>
          </cell>
          <cell r="G17">
            <v>44.372450980392159</v>
          </cell>
          <cell r="H17">
            <v>22.18622549019608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IND_CH_AMM_EXS</v>
          </cell>
          <cell r="C18" t="str">
            <v>IND_NAP</v>
          </cell>
          <cell r="D18">
            <v>4.8701470588235276</v>
          </cell>
          <cell r="E18">
            <v>3.8961176470588241</v>
          </cell>
          <cell r="F18">
            <v>2.9220882352941171</v>
          </cell>
          <cell r="G18">
            <v>1.9480588235294121</v>
          </cell>
          <cell r="H18">
            <v>0.97402941176470592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IND_CH_AMM_EXS</v>
          </cell>
          <cell r="C19" t="str">
            <v>IND_CH_FS</v>
          </cell>
          <cell r="D19">
            <v>351.19171568627451</v>
          </cell>
          <cell r="E19">
            <v>280.9533725490196</v>
          </cell>
          <cell r="F19">
            <v>210.7150294117647</v>
          </cell>
          <cell r="G19">
            <v>140.4766862745098</v>
          </cell>
          <cell r="H19">
            <v>70.238343137254915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IND_CH_AMM_EXS</v>
          </cell>
          <cell r="C20" t="str">
            <v>IND_CH_MD</v>
          </cell>
          <cell r="D20">
            <v>54.112745098039227</v>
          </cell>
          <cell r="E20">
            <v>43.290196078431379</v>
          </cell>
          <cell r="F20">
            <v>32.467647058823538</v>
          </cell>
          <cell r="G20">
            <v>21.645098039215689</v>
          </cell>
          <cell r="H20">
            <v>10.82254901960785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IND_CH_AMM_EXS</v>
          </cell>
          <cell r="C21" t="str">
            <v>IND_COA</v>
          </cell>
          <cell r="D21">
            <v>9.1991666666666685</v>
          </cell>
          <cell r="E21">
            <v>7.3593333333333764</v>
          </cell>
          <cell r="F21">
            <v>5.5195000000000007</v>
          </cell>
          <cell r="G21">
            <v>3.6796666666666709</v>
          </cell>
          <cell r="H21">
            <v>1.8398333333333341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IND_CH_MTH_EXS</v>
          </cell>
          <cell r="C22" t="str">
            <v>IND_NGA</v>
          </cell>
          <cell r="D22">
            <v>8.8223776223776209</v>
          </cell>
          <cell r="E22">
            <v>7.0579020979021081</v>
          </cell>
          <cell r="F22">
            <v>5.2934265734265686</v>
          </cell>
          <cell r="G22">
            <v>3.5289510489510478</v>
          </cell>
          <cell r="H22">
            <v>1.764475524475523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IND_CH_MTH_EXS</v>
          </cell>
          <cell r="C23" t="str">
            <v>IND_CH_FS</v>
          </cell>
          <cell r="D23">
            <v>62.785920745920762</v>
          </cell>
          <cell r="E23">
            <v>50.228736596736667</v>
          </cell>
          <cell r="F23">
            <v>37.671552447552457</v>
          </cell>
          <cell r="G23">
            <v>25.114368298368301</v>
          </cell>
          <cell r="H23">
            <v>12.55718414918414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IND_CH_MTH_EXS</v>
          </cell>
          <cell r="C24" t="str">
            <v>IND_CH_MD</v>
          </cell>
          <cell r="D24">
            <v>0.5146386946386966</v>
          </cell>
          <cell r="E24">
            <v>0.41171095571095467</v>
          </cell>
          <cell r="F24">
            <v>0.30878321678321757</v>
          </cell>
          <cell r="G24">
            <v>0.20585547785547789</v>
          </cell>
          <cell r="H24">
            <v>0.10292773892774031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IND_CH_MTH_EXS</v>
          </cell>
          <cell r="C25" t="str">
            <v>IND_COA</v>
          </cell>
          <cell r="D25">
            <v>0.66167832167832774</v>
          </cell>
          <cell r="E25">
            <v>0.52934265734265806</v>
          </cell>
          <cell r="F25">
            <v>0.39700699300699299</v>
          </cell>
          <cell r="G25">
            <v>0.26467132867133092</v>
          </cell>
          <cell r="H25">
            <v>0.13233566433566429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IND_CH_CHL_EXS</v>
          </cell>
          <cell r="C26" t="str">
            <v>IND_CH_MD</v>
          </cell>
          <cell r="D26">
            <v>4.996316806037119</v>
          </cell>
          <cell r="E26">
            <v>6.4261309402406672</v>
          </cell>
          <cell r="F26">
            <v>3.1015306650152241</v>
          </cell>
          <cell r="G26">
            <v>3.2130654701203341</v>
          </cell>
          <cell r="H26">
            <v>1.606532735060167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IND_CH_OCH_EXS</v>
          </cell>
          <cell r="C27" t="str">
            <v>IND_CH_FS</v>
          </cell>
          <cell r="D27">
            <v>324.57269496959992</v>
          </cell>
          <cell r="E27">
            <v>337.62054339225131</v>
          </cell>
          <cell r="F27">
            <v>330.47229506790131</v>
          </cell>
          <cell r="G27">
            <v>357.73868697438508</v>
          </cell>
          <cell r="H27">
            <v>367.77843260944343</v>
          </cell>
          <cell r="I27">
            <v>374.02972051796178</v>
          </cell>
          <cell r="J27">
            <v>374.5749451580532</v>
          </cell>
          <cell r="K27">
            <v>379.76141409934348</v>
          </cell>
          <cell r="L27">
            <v>385.45167829174159</v>
          </cell>
        </row>
        <row r="28">
          <cell r="A28">
            <v>26</v>
          </cell>
          <cell r="B28" t="str">
            <v>IND_CH_OCH_EXS</v>
          </cell>
          <cell r="C28" t="str">
            <v>IND_CH_MD</v>
          </cell>
          <cell r="D28">
            <v>358.99707170879992</v>
          </cell>
          <cell r="E28">
            <v>369.57051780091979</v>
          </cell>
          <cell r="F28">
            <v>365.52238696904209</v>
          </cell>
          <cell r="G28">
            <v>395.68066892621391</v>
          </cell>
          <cell r="H28">
            <v>402.21461543804298</v>
          </cell>
          <cell r="I28">
            <v>409.05122992975578</v>
          </cell>
          <cell r="J28">
            <v>414.30259085663431</v>
          </cell>
          <cell r="K28">
            <v>420.03913983715262</v>
          </cell>
          <cell r="L28">
            <v>424.81228202510641</v>
          </cell>
        </row>
        <row r="29">
          <cell r="A29">
            <v>27</v>
          </cell>
          <cell r="B29" t="str">
            <v>IND_CH_OCH_EXS</v>
          </cell>
          <cell r="C29" t="str">
            <v>IND_CH_OTH</v>
          </cell>
          <cell r="D29">
            <v>274.00082665566259</v>
          </cell>
          <cell r="E29">
            <v>280.01785622024488</v>
          </cell>
          <cell r="F29">
            <v>280.40073520912841</v>
          </cell>
          <cell r="G29">
            <v>301.33251051985582</v>
          </cell>
          <cell r="H29">
            <v>304.4158562048201</v>
          </cell>
          <cell r="I29">
            <v>309.59014320026063</v>
          </cell>
          <cell r="J29">
            <v>317.82116558865113</v>
          </cell>
          <cell r="K29">
            <v>322.22180590247331</v>
          </cell>
          <cell r="L29">
            <v>321.51888468338552</v>
          </cell>
        </row>
        <row r="30">
          <cell r="A30">
            <v>28</v>
          </cell>
          <cell r="B30" t="str">
            <v>IND_CH_TECH_EXS</v>
          </cell>
          <cell r="C30" t="str">
            <v>IND_CH_OLF</v>
          </cell>
          <cell r="D30">
            <v>43.295742265070032</v>
          </cell>
          <cell r="E30">
            <v>44.334084351044773</v>
          </cell>
          <cell r="F30">
            <v>43.616341340394541</v>
          </cell>
          <cell r="G30">
            <v>47.215009895257261</v>
          </cell>
          <cell r="H30">
            <v>47.994679900487178</v>
          </cell>
          <cell r="I30">
            <v>48.81046607915566</v>
          </cell>
          <cell r="J30">
            <v>49.437090217249128</v>
          </cell>
          <cell r="K30">
            <v>50.121609927587322</v>
          </cell>
          <cell r="L30">
            <v>50.691170114207758</v>
          </cell>
        </row>
        <row r="31">
          <cell r="A31">
            <v>29</v>
          </cell>
          <cell r="B31" t="str">
            <v>IND_CH_TECH_EXS</v>
          </cell>
          <cell r="C31" t="str">
            <v>IND_CH_BTX</v>
          </cell>
          <cell r="D31">
            <v>17.853388294929971</v>
          </cell>
          <cell r="E31">
            <v>18.61605542743882</v>
          </cell>
          <cell r="F31">
            <v>17.664618242859781</v>
          </cell>
          <cell r="G31">
            <v>19.122079007579181</v>
          </cell>
          <cell r="H31">
            <v>19.437845359697299</v>
          </cell>
          <cell r="I31">
            <v>19.76823876205804</v>
          </cell>
          <cell r="J31">
            <v>20.0220215379859</v>
          </cell>
          <cell r="K31">
            <v>20.29925202067286</v>
          </cell>
          <cell r="L31">
            <v>20.529923896254129</v>
          </cell>
        </row>
        <row r="32">
          <cell r="A32">
            <v>30</v>
          </cell>
          <cell r="B32" t="str">
            <v>IND_CH_TECH_EXS</v>
          </cell>
          <cell r="C32" t="str">
            <v>IND_CH_AMM</v>
          </cell>
          <cell r="D32">
            <v>17.44042104</v>
          </cell>
          <cell r="E32">
            <v>17.95408916217313</v>
          </cell>
          <cell r="F32">
            <v>17.664618242859781</v>
          </cell>
          <cell r="G32">
            <v>19.122079007579181</v>
          </cell>
          <cell r="H32">
            <v>19.437845359697139</v>
          </cell>
          <cell r="I32">
            <v>19.76823876205804</v>
          </cell>
          <cell r="J32">
            <v>20.0220215379859</v>
          </cell>
          <cell r="K32">
            <v>20.29925202067286</v>
          </cell>
          <cell r="L32">
            <v>20.529923896254139</v>
          </cell>
        </row>
        <row r="33">
          <cell r="A33">
            <v>31</v>
          </cell>
          <cell r="B33" t="str">
            <v>IND_CH_TECH_EXS</v>
          </cell>
          <cell r="C33" t="str">
            <v>IND_CH_MTH</v>
          </cell>
          <cell r="D33">
            <v>3.2297075999999989</v>
          </cell>
          <cell r="E33">
            <v>3.324831326328356</v>
          </cell>
          <cell r="F33">
            <v>3.2712256005295841</v>
          </cell>
          <cell r="G33">
            <v>3.541125742144295</v>
          </cell>
          <cell r="H33">
            <v>3.5996009925365109</v>
          </cell>
          <cell r="I33">
            <v>3.660784955936657</v>
          </cell>
          <cell r="J33">
            <v>3.7077817662936838</v>
          </cell>
          <cell r="K33">
            <v>3.759120744569048</v>
          </cell>
          <cell r="L33">
            <v>3.801837758565588</v>
          </cell>
        </row>
        <row r="34">
          <cell r="A34">
            <v>32</v>
          </cell>
          <cell r="B34" t="str">
            <v>IND_CH_TECH_EXS</v>
          </cell>
          <cell r="C34" t="str">
            <v>IND_CH_CHL</v>
          </cell>
          <cell r="D34">
            <v>10.550378159999999</v>
          </cell>
          <cell r="E34">
            <v>10.86111566600597</v>
          </cell>
          <cell r="F34">
            <v>10.68600362839666</v>
          </cell>
          <cell r="G34">
            <v>11.567677424338029</v>
          </cell>
          <cell r="H34">
            <v>11.75869657561937</v>
          </cell>
          <cell r="I34">
            <v>11.95856418939314</v>
          </cell>
          <cell r="J34">
            <v>12.112087103226029</v>
          </cell>
          <cell r="K34">
            <v>12.279794432258891</v>
          </cell>
          <cell r="L34">
            <v>12.419336677980899</v>
          </cell>
        </row>
        <row r="35">
          <cell r="A35">
            <v>33</v>
          </cell>
          <cell r="B35" t="str">
            <v>IND_CH_TECH_EXS</v>
          </cell>
          <cell r="C35" t="str">
            <v>IND_CH_OCH</v>
          </cell>
          <cell r="D35">
            <v>122.94420264</v>
          </cell>
          <cell r="E35">
            <v>126.5652458222328</v>
          </cell>
          <cell r="F35">
            <v>125.17889964693229</v>
          </cell>
          <cell r="G35">
            <v>135.50707839938829</v>
          </cell>
          <cell r="H35">
            <v>137.74473131439831</v>
          </cell>
          <cell r="I35">
            <v>140.08603764717671</v>
          </cell>
          <cell r="J35">
            <v>141.884448923505</v>
          </cell>
          <cell r="K35">
            <v>143.8490204921755</v>
          </cell>
          <cell r="L35">
            <v>145.4836582277762</v>
          </cell>
        </row>
        <row r="36">
          <cell r="A36">
            <v>34</v>
          </cell>
          <cell r="B36" t="str">
            <v>IND_CH_EC_EXS</v>
          </cell>
          <cell r="C36" t="str">
            <v>IND_CH_ELC</v>
          </cell>
          <cell r="D36">
            <v>286.5828903953992</v>
          </cell>
          <cell r="E36">
            <v>287.74780644770988</v>
          </cell>
          <cell r="F36">
            <v>294.83433364756382</v>
          </cell>
          <cell r="G36">
            <v>296.37273738302463</v>
          </cell>
          <cell r="H36">
            <v>288.23101438810602</v>
          </cell>
          <cell r="I36">
            <v>278.72252986253062</v>
          </cell>
          <cell r="J36">
            <v>4.262659830958615E-2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IND_CH_OTH_HFO_EXS</v>
          </cell>
          <cell r="C37" t="str">
            <v>IND_HFO</v>
          </cell>
          <cell r="D37">
            <v>13.786585365853661</v>
          </cell>
          <cell r="E37">
            <v>11.48882113821138</v>
          </cell>
          <cell r="F37">
            <v>9.1910569105691078</v>
          </cell>
          <cell r="G37">
            <v>6.8932926829268304</v>
          </cell>
          <cell r="H37">
            <v>4.5955284552845539</v>
          </cell>
          <cell r="I37">
            <v>2.2977642276422769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IND_CH_OTH_DST_EXS</v>
          </cell>
          <cell r="C38" t="str">
            <v>IND_BIO</v>
          </cell>
          <cell r="D38">
            <v>8.0006024096385548</v>
          </cell>
          <cell r="E38">
            <v>6.6671686746987966</v>
          </cell>
          <cell r="F38">
            <v>5.3337349397590357</v>
          </cell>
          <cell r="G38">
            <v>4.0003012048192774</v>
          </cell>
          <cell r="H38">
            <v>2.6668674698795178</v>
          </cell>
          <cell r="I38">
            <v>1.3334337349397589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IND_CH_OTH_NGA_EXS</v>
          </cell>
          <cell r="C39" t="str">
            <v>IND_NGA</v>
          </cell>
          <cell r="D39">
            <v>61.841176470588231</v>
          </cell>
          <cell r="E39">
            <v>51.534313725490208</v>
          </cell>
          <cell r="F39">
            <v>41.227450980392163</v>
          </cell>
          <cell r="G39">
            <v>30.920588235294119</v>
          </cell>
          <cell r="H39">
            <v>20.613725490196082</v>
          </cell>
          <cell r="I39">
            <v>10.306862745098041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IND_CH_OTH_COA_EXS</v>
          </cell>
          <cell r="C40" t="str">
            <v>IND_COA</v>
          </cell>
          <cell r="D40">
            <v>5.9939024390243896</v>
          </cell>
          <cell r="E40">
            <v>4.9949186991869921</v>
          </cell>
          <cell r="F40">
            <v>3.995934959349595</v>
          </cell>
          <cell r="G40">
            <v>2.9969512195121961</v>
          </cell>
          <cell r="H40">
            <v>1.997967479674797</v>
          </cell>
          <cell r="I40">
            <v>0.99898373983739863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IND_CH_OTH_COK_EXS</v>
          </cell>
          <cell r="C41" t="str">
            <v>IND_COK</v>
          </cell>
          <cell r="D41">
            <v>0.37195121951219517</v>
          </cell>
          <cell r="E41">
            <v>0.30995934959349591</v>
          </cell>
          <cell r="F41">
            <v>0.24796747967479679</v>
          </cell>
          <cell r="G41">
            <v>0.18597560975609759</v>
          </cell>
          <cell r="H41">
            <v>0.1239837398373984</v>
          </cell>
          <cell r="I41">
            <v>6.1991869918699198E-2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IND_CH_OTH_ETH_EXS</v>
          </cell>
          <cell r="C42" t="str">
            <v>IND_ETH</v>
          </cell>
          <cell r="D42">
            <v>21.307228915662652</v>
          </cell>
          <cell r="E42">
            <v>17.756024096385541</v>
          </cell>
          <cell r="F42">
            <v>14.204819277108429</v>
          </cell>
          <cell r="G42">
            <v>10.653614457831329</v>
          </cell>
          <cell r="H42">
            <v>7.1024096385542164</v>
          </cell>
          <cell r="I42">
            <v>3.5512048192771082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IND_CH_OTH_NAP_EXS</v>
          </cell>
          <cell r="C43" t="str">
            <v>IND_NAP</v>
          </cell>
          <cell r="D43">
            <v>0.82530120481927716</v>
          </cell>
          <cell r="E43">
            <v>0.68775100401606437</v>
          </cell>
          <cell r="F43">
            <v>0.55020080321285147</v>
          </cell>
          <cell r="G43">
            <v>0.41265060240963858</v>
          </cell>
          <cell r="H43">
            <v>0.27510040160642568</v>
          </cell>
          <cell r="I43">
            <v>0.13755020080321301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IND_CH_OTH_ELC_EXS</v>
          </cell>
          <cell r="C44" t="str">
            <v>IND_CH_ELC</v>
          </cell>
          <cell r="D44">
            <v>25.390625</v>
          </cell>
          <cell r="E44">
            <v>21.158854166666671</v>
          </cell>
          <cell r="F44">
            <v>16.927083333333339</v>
          </cell>
          <cell r="G44">
            <v>12.6953125</v>
          </cell>
          <cell r="H44">
            <v>8.4635416666666679</v>
          </cell>
          <cell r="I44">
            <v>4.2317708333333339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IND_CH_OTH_LPG_EXS</v>
          </cell>
          <cell r="C45" t="str">
            <v>IND_LPG</v>
          </cell>
          <cell r="D45">
            <v>7.6235294117647072</v>
          </cell>
          <cell r="E45">
            <v>6.3529411764705879</v>
          </cell>
          <cell r="F45">
            <v>5.0823529411764712</v>
          </cell>
          <cell r="G45">
            <v>3.8117647058823541</v>
          </cell>
          <cell r="H45">
            <v>2.5411764705882338</v>
          </cell>
          <cell r="I45">
            <v>1.270588235294118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IND_IS_BOF_EXS</v>
          </cell>
          <cell r="C46" t="str">
            <v>IND_NGA</v>
          </cell>
          <cell r="D46">
            <v>247.65092592592589</v>
          </cell>
          <cell r="E46">
            <v>206.37577160493819</v>
          </cell>
          <cell r="F46">
            <v>165.10061728395081</v>
          </cell>
          <cell r="G46">
            <v>123.8254629629628</v>
          </cell>
          <cell r="H46">
            <v>42.610708939372188</v>
          </cell>
          <cell r="I46">
            <v>23.013015920549599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IND_IS_BOF_EXS</v>
          </cell>
          <cell r="C47" t="str">
            <v>IND_HFO</v>
          </cell>
          <cell r="D47">
            <v>27.463521550821088</v>
          </cell>
          <cell r="E47">
            <v>17.08971280602637</v>
          </cell>
          <cell r="F47">
            <v>13.67177024482109</v>
          </cell>
          <cell r="G47">
            <v>75.374628060263291</v>
          </cell>
          <cell r="H47">
            <v>3.5285381252458312</v>
          </cell>
          <cell r="I47">
            <v>1.905678315938975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IND_IS_BOF_EXS</v>
          </cell>
          <cell r="C48" t="str">
            <v>IND_COA</v>
          </cell>
          <cell r="D48">
            <v>58.404843063402403</v>
          </cell>
          <cell r="E48">
            <v>48.670702552835337</v>
          </cell>
          <cell r="F48">
            <v>38.936562042268307</v>
          </cell>
          <cell r="G48">
            <v>29.202421531701159</v>
          </cell>
          <cell r="H48">
            <v>10.04911150289311</v>
          </cell>
          <cell r="I48">
            <v>5.4272826892531034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IND_IS_BOF_EXS</v>
          </cell>
          <cell r="C49" t="str">
            <v>IND_COK</v>
          </cell>
          <cell r="D49">
            <v>239.73569052102951</v>
          </cell>
          <cell r="E49">
            <v>199.7797421008579</v>
          </cell>
          <cell r="F49">
            <v>159.82379368068649</v>
          </cell>
          <cell r="G49">
            <v>119.8678452605147</v>
          </cell>
          <cell r="H49">
            <v>41.248817031382558</v>
          </cell>
          <cell r="I49">
            <v>22.27749095650298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IND_COG</v>
          </cell>
          <cell r="D50">
            <v>70.757407407407399</v>
          </cell>
          <cell r="E50">
            <v>58.964506172839492</v>
          </cell>
          <cell r="F50">
            <v>47.171604938271578</v>
          </cell>
          <cell r="G50">
            <v>35.378703703703707</v>
          </cell>
          <cell r="H50">
            <v>34.583800572584913</v>
          </cell>
          <cell r="I50">
            <v>18.677876359729371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IND_BFG</v>
          </cell>
          <cell r="D51">
            <v>172.9359008160703</v>
          </cell>
          <cell r="E51">
            <v>144.1132506800586</v>
          </cell>
          <cell r="F51">
            <v>115.29060054404719</v>
          </cell>
          <cell r="G51">
            <v>86.467950408035321</v>
          </cell>
          <cell r="H51">
            <v>29.755274716985308</v>
          </cell>
          <cell r="I51">
            <v>16.07010603265498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IND_PTC</v>
          </cell>
          <cell r="D52">
            <v>132.87995930291399</v>
          </cell>
          <cell r="E52">
            <v>116.52985457208641</v>
          </cell>
          <cell r="F52">
            <v>93.223883657668665</v>
          </cell>
          <cell r="G52">
            <v>4.7971123666038933</v>
          </cell>
          <cell r="H52">
            <v>1.6507780702904471</v>
          </cell>
          <cell r="I52">
            <v>0.89154541096560214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IND_IS_DRI_EXS</v>
          </cell>
          <cell r="C53" t="str">
            <v>IND_NGA</v>
          </cell>
          <cell r="D53">
            <v>7.6608792846498313</v>
          </cell>
          <cell r="E53">
            <v>6.3840660705414809</v>
          </cell>
          <cell r="F53">
            <v>5.1072528564331847</v>
          </cell>
          <cell r="G53">
            <v>1.612816691505135</v>
          </cell>
          <cell r="H53">
            <v>0.80640834575223264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IND_IS_DRI_EXS</v>
          </cell>
          <cell r="C54" t="str">
            <v>IND_BIO</v>
          </cell>
          <cell r="D54">
            <v>0.39143822652757071</v>
          </cell>
          <cell r="E54">
            <v>0.52443492300049666</v>
          </cell>
          <cell r="F54">
            <v>0.41954793840039739</v>
          </cell>
          <cell r="G54">
            <v>0.1103754692711628</v>
          </cell>
          <cell r="H54">
            <v>6.6244411326347633E-2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IND_IS_DRI_EXS</v>
          </cell>
          <cell r="C55" t="str">
            <v>IND_COA</v>
          </cell>
          <cell r="D55">
            <v>0.21902384500745309</v>
          </cell>
          <cell r="E55">
            <v>0.18251987083954299</v>
          </cell>
          <cell r="F55">
            <v>0.14601589667163439</v>
          </cell>
          <cell r="G55">
            <v>4.6110283159461182E-2</v>
          </cell>
          <cell r="H55">
            <v>2.3055141579721009E-2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IND_IS_SCR_EXS</v>
          </cell>
          <cell r="C56" t="str">
            <v>IND_NGA</v>
          </cell>
          <cell r="D56">
            <v>86.799774466371304</v>
          </cell>
          <cell r="E56">
            <v>72.333145388642777</v>
          </cell>
          <cell r="F56">
            <v>57.866516310914221</v>
          </cell>
          <cell r="G56">
            <v>43.399887233185659</v>
          </cell>
          <cell r="H56">
            <v>28.933258155457111</v>
          </cell>
          <cell r="I56">
            <v>14.466629077728561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IND_IS_SCR_EXS</v>
          </cell>
          <cell r="C57" t="str">
            <v>IND_BIO</v>
          </cell>
          <cell r="D57">
            <v>45.783208054772452</v>
          </cell>
          <cell r="E57">
            <v>61.338703181635132</v>
          </cell>
          <cell r="F57">
            <v>49.070962545308113</v>
          </cell>
          <cell r="G57">
            <v>24.62135545710834</v>
          </cell>
          <cell r="H57">
            <v>24.535481272654049</v>
          </cell>
          <cell r="I57">
            <v>12.26774063632703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IND_IS_SCR_EXS</v>
          </cell>
          <cell r="C58" t="str">
            <v>IND_COA</v>
          </cell>
          <cell r="D58">
            <v>13.634087797019729</v>
          </cell>
          <cell r="E58">
            <v>11.36173983084978</v>
          </cell>
          <cell r="F58">
            <v>9.089391864679822</v>
          </cell>
          <cell r="G58">
            <v>6.8170438985098682</v>
          </cell>
          <cell r="H58">
            <v>4.5446959323399119</v>
          </cell>
          <cell r="I58">
            <v>2.2723479661699559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IND_FEA_EXS</v>
          </cell>
          <cell r="C59" t="str">
            <v>IND_COA</v>
          </cell>
          <cell r="D59">
            <v>117.1974857601988</v>
          </cell>
          <cell r="E59">
            <v>14.811768922916791</v>
          </cell>
          <cell r="F59">
            <v>11.017362588156271</v>
          </cell>
          <cell r="G59">
            <v>18.570910144778331</v>
          </cell>
          <cell r="H59">
            <v>1.7395835665509909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IND_FEA_EXS</v>
          </cell>
          <cell r="C60" t="str">
            <v>IND_COK</v>
          </cell>
          <cell r="D60">
            <v>16.967916713310199</v>
          </cell>
          <cell r="E60">
            <v>7.1443859845516604</v>
          </cell>
          <cell r="F60">
            <v>11.31194447554013</v>
          </cell>
          <cell r="G60">
            <v>3.5721929922758311</v>
          </cell>
          <cell r="H60">
            <v>5.3708665845740526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IND_IS_TECH_EXS</v>
          </cell>
          <cell r="C61" t="str">
            <v>IND_IS_BOF</v>
          </cell>
          <cell r="D61">
            <v>119.45335248000001</v>
          </cell>
          <cell r="E61">
            <v>101.23637925425631</v>
          </cell>
          <cell r="F61">
            <v>79.481473155955129</v>
          </cell>
          <cell r="G61">
            <v>67.055234300828857</v>
          </cell>
          <cell r="H61">
            <v>49.048527186204851</v>
          </cell>
          <cell r="I61">
            <v>39.93283771868628</v>
          </cell>
          <cell r="J61">
            <v>30.886755273058078</v>
          </cell>
          <cell r="K61">
            <v>22.03823449631146</v>
          </cell>
          <cell r="L61">
            <v>13.213258609272559</v>
          </cell>
        </row>
        <row r="62">
          <cell r="A62">
            <v>60</v>
          </cell>
          <cell r="B62" t="str">
            <v>IND_IS_TECH_EXS</v>
          </cell>
          <cell r="C62" t="str">
            <v>IND_IS_EAF</v>
          </cell>
          <cell r="D62">
            <v>0.58844015999999444</v>
          </cell>
          <cell r="E62">
            <v>12.587720704201811</v>
          </cell>
          <cell r="F62">
            <v>23.247182321915211</v>
          </cell>
          <cell r="G62">
            <v>36.668548604592701</v>
          </cell>
          <cell r="H62">
            <v>47.898952330278199</v>
          </cell>
          <cell r="I62">
            <v>51.464755055108832</v>
          </cell>
          <cell r="J62">
            <v>54.951895884581873</v>
          </cell>
          <cell r="K62">
            <v>58.642512393618539</v>
          </cell>
          <cell r="L62">
            <v>62.291076300856353</v>
          </cell>
        </row>
        <row r="63">
          <cell r="A63">
            <v>61</v>
          </cell>
          <cell r="B63" t="str">
            <v>IND_IS_TECH_EXS</v>
          </cell>
          <cell r="C63" t="str">
            <v>IND_IS_SCR</v>
          </cell>
          <cell r="D63">
            <v>76.104927359999991</v>
          </cell>
          <cell r="E63">
            <v>80.580853002187666</v>
          </cell>
          <cell r="F63">
            <v>81.043536790234043</v>
          </cell>
          <cell r="G63">
            <v>91.062663865323159</v>
          </cell>
          <cell r="H63">
            <v>94.648329804629697</v>
          </cell>
          <cell r="I63">
            <v>99.212611134015319</v>
          </cell>
          <cell r="J63">
            <v>103.65064499609061</v>
          </cell>
          <cell r="K63">
            <v>108.4886479281943</v>
          </cell>
          <cell r="L63">
            <v>113.2565023651933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60.883944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248.38893063652679</v>
          </cell>
          <cell r="E65">
            <v>238.70657600976</v>
          </cell>
          <cell r="F65">
            <v>330.25745198191851</v>
          </cell>
          <cell r="G65">
            <v>400.35438660752772</v>
          </cell>
          <cell r="H65">
            <v>443.08018114704549</v>
          </cell>
          <cell r="I65">
            <v>454.03493171335782</v>
          </cell>
          <cell r="J65">
            <v>492.7377028277848</v>
          </cell>
          <cell r="K65">
            <v>492.73770282778497</v>
          </cell>
          <cell r="L65">
            <v>492.73770282778742</v>
          </cell>
        </row>
        <row r="66">
          <cell r="A66">
            <v>64</v>
          </cell>
          <cell r="B66" t="str">
            <v>IND_NF_ALU_EXS</v>
          </cell>
          <cell r="C66" t="str">
            <v>IND_NGA</v>
          </cell>
          <cell r="D66">
            <v>32.307952549132303</v>
          </cell>
          <cell r="E66">
            <v>31.583739641234239</v>
          </cell>
          <cell r="F66">
            <v>15.813643926788711</v>
          </cell>
          <cell r="G66">
            <v>12.910258908983399</v>
          </cell>
          <cell r="H66">
            <v>7.1655574043260293</v>
          </cell>
          <cell r="I66">
            <v>7.0762253204687822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IND_NF_ALU_EXS</v>
          </cell>
          <cell r="C67" t="str">
            <v>IND_HFO</v>
          </cell>
          <cell r="D67">
            <v>20.697282101787899</v>
          </cell>
          <cell r="E67">
            <v>20.23333320766568</v>
          </cell>
          <cell r="F67">
            <v>10.13061564059899</v>
          </cell>
          <cell r="G67">
            <v>8.2706346135674895</v>
          </cell>
          <cell r="H67">
            <v>1.4825291181364351</v>
          </cell>
          <cell r="I67">
            <v>1.464046618028024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IND_NF_ALU_EXS</v>
          </cell>
          <cell r="C68" t="str">
            <v>IND_COA</v>
          </cell>
          <cell r="D68">
            <v>6.310146982252399</v>
          </cell>
          <cell r="E68">
            <v>6.1686991486785612</v>
          </cell>
          <cell r="F68">
            <v>3.0886023294509162</v>
          </cell>
          <cell r="G68">
            <v>2.5215349431608209</v>
          </cell>
          <cell r="H68">
            <v>1.0295341098169679</v>
          </cell>
          <cell r="I68">
            <v>1.0166990402972389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IND_NF_ALU_EXS</v>
          </cell>
          <cell r="C69" t="str">
            <v>IND_COK</v>
          </cell>
          <cell r="D69">
            <v>5.3005234650920174</v>
          </cell>
          <cell r="E69">
            <v>5.1817072848899919</v>
          </cell>
          <cell r="F69">
            <v>2.5944259567387689</v>
          </cell>
          <cell r="G69">
            <v>2.1180893522550899</v>
          </cell>
          <cell r="H69">
            <v>0.86480865224625303</v>
          </cell>
          <cell r="I69">
            <v>0.85402719384968062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IND_NF_COP_EXS</v>
          </cell>
          <cell r="C70" t="str">
            <v>IND_NGA</v>
          </cell>
          <cell r="D70">
            <v>7.5006993006993001</v>
          </cell>
          <cell r="E70">
            <v>6.2505827505827503</v>
          </cell>
          <cell r="F70">
            <v>5.0004662004662022</v>
          </cell>
          <cell r="G70">
            <v>1.5790945896209061</v>
          </cell>
          <cell r="H70">
            <v>1.7064409274935579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IND_NF_COP_EXS</v>
          </cell>
          <cell r="C71" t="str">
            <v>IND_HFO</v>
          </cell>
          <cell r="D71">
            <v>10.827622377622371</v>
          </cell>
          <cell r="E71">
            <v>9.0230186480186418</v>
          </cell>
          <cell r="F71">
            <v>7.218414918414914</v>
          </cell>
          <cell r="G71">
            <v>2.2794994479205002</v>
          </cell>
          <cell r="H71">
            <v>0.2228560912771439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IND_NF_COP_EXS</v>
          </cell>
          <cell r="C72" t="str">
            <v>IND_COA</v>
          </cell>
          <cell r="D72">
            <v>1.4517482517482521</v>
          </cell>
          <cell r="E72">
            <v>1.20979020979021</v>
          </cell>
          <cell r="F72">
            <v>0.96783216783216808</v>
          </cell>
          <cell r="G72">
            <v>0.30563121089436879</v>
          </cell>
          <cell r="H72">
            <v>0.15281560544718431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IND_NF_COP_EXS</v>
          </cell>
          <cell r="C73" t="str">
            <v>IND_COK</v>
          </cell>
          <cell r="D73">
            <v>2.4800699300699338</v>
          </cell>
          <cell r="E73">
            <v>2.0667249417249418</v>
          </cell>
          <cell r="F73">
            <v>1.653379953379954</v>
          </cell>
          <cell r="G73">
            <v>0.52211998527787995</v>
          </cell>
          <cell r="H73">
            <v>0.26105999263893992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IND_NF_ZNC_EXS</v>
          </cell>
          <cell r="C74" t="str">
            <v>IND_NGA</v>
          </cell>
          <cell r="D74">
            <v>2.5577637765657322</v>
          </cell>
          <cell r="E74">
            <v>2.1314698138047761</v>
          </cell>
          <cell r="F74">
            <v>1.705175851043822</v>
          </cell>
          <cell r="G74">
            <v>1.2788818882828661</v>
          </cell>
          <cell r="H74">
            <v>0.85258792552191187</v>
          </cell>
          <cell r="I74">
            <v>0.42629396276095533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IND_NF_ZNC_EXS</v>
          </cell>
          <cell r="C75" t="str">
            <v>IND_HFO</v>
          </cell>
          <cell r="D75">
            <v>1.4597338724844859</v>
          </cell>
          <cell r="E75">
            <v>1.21644489373707</v>
          </cell>
          <cell r="F75">
            <v>0.9731559149896547</v>
          </cell>
          <cell r="G75">
            <v>0.72986693624224119</v>
          </cell>
          <cell r="H75">
            <v>0.48657795749482791</v>
          </cell>
          <cell r="I75">
            <v>0.24328897874741401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IND_NF_AMN_EXS</v>
          </cell>
          <cell r="C76" t="str">
            <v>IND_NGA</v>
          </cell>
          <cell r="D76">
            <v>6.2868134263295543</v>
          </cell>
          <cell r="E76">
            <v>5.2390111886079609</v>
          </cell>
          <cell r="F76">
            <v>4.1912089508863692</v>
          </cell>
          <cell r="G76">
            <v>3.1434067131647772</v>
          </cell>
          <cell r="H76">
            <v>19.172551583841901</v>
          </cell>
          <cell r="I76">
            <v>9.5862757919209578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IND_NF_AMN_EXS</v>
          </cell>
          <cell r="C77" t="str">
            <v>IND_HFO</v>
          </cell>
          <cell r="D77">
            <v>54.775534001743672</v>
          </cell>
          <cell r="E77">
            <v>45.646278334786388</v>
          </cell>
          <cell r="F77">
            <v>36.517022667829117</v>
          </cell>
          <cell r="G77">
            <v>27.38776700087184</v>
          </cell>
          <cell r="H77">
            <v>1.1815642255158381</v>
          </cell>
          <cell r="I77">
            <v>0.59078211275791948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IND_NF_EC_EXS</v>
          </cell>
          <cell r="C78" t="str">
            <v>IND_NF_ELC</v>
          </cell>
          <cell r="D78">
            <v>224.3161833671036</v>
          </cell>
          <cell r="E78">
            <v>220.38426870381909</v>
          </cell>
          <cell r="F78">
            <v>139.12350538871081</v>
          </cell>
          <cell r="G78">
            <v>81.098750000000024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IND_NF_TECH_EXS</v>
          </cell>
          <cell r="C79" t="str">
            <v>IND_NF_ALU</v>
          </cell>
          <cell r="D79">
            <v>4.8828645600000007</v>
          </cell>
          <cell r="E79">
            <v>4.8395051168839558</v>
          </cell>
          <cell r="F79">
            <v>4.5748138166135677</v>
          </cell>
          <cell r="G79">
            <v>4.8490020006717218</v>
          </cell>
          <cell r="H79">
            <v>4.7695744653725507</v>
          </cell>
          <cell r="I79">
            <v>4.7450388639474648</v>
          </cell>
          <cell r="J79">
            <v>4.7171350542512043</v>
          </cell>
          <cell r="K79">
            <v>4.7091714497905803</v>
          </cell>
          <cell r="L79">
            <v>4.6990008430811274</v>
          </cell>
        </row>
        <row r="80">
          <cell r="A80">
            <v>78</v>
          </cell>
          <cell r="B80" t="str">
            <v>IND_NF_TECH_EXS</v>
          </cell>
          <cell r="C80" t="str">
            <v>IND_NF_ZNC</v>
          </cell>
          <cell r="D80">
            <v>2.3032379999999999</v>
          </cell>
          <cell r="E80">
            <v>2.465408267091826</v>
          </cell>
          <cell r="F80">
            <v>2.3305655292182328</v>
          </cell>
          <cell r="G80">
            <v>2.2872650946564721</v>
          </cell>
          <cell r="H80">
            <v>2.2497992761191279</v>
          </cell>
          <cell r="I80">
            <v>2.2382258792205021</v>
          </cell>
          <cell r="J80">
            <v>2.225063704835474</v>
          </cell>
          <cell r="K80">
            <v>2.3990118706480308</v>
          </cell>
          <cell r="L80">
            <v>2.3938306181734061</v>
          </cell>
        </row>
        <row r="81">
          <cell r="A81">
            <v>79</v>
          </cell>
          <cell r="B81" t="str">
            <v>IND_NF_TECH_EXS</v>
          </cell>
          <cell r="C81" t="str">
            <v>IND_NF_COP</v>
          </cell>
          <cell r="D81">
            <v>1.6890411999999999</v>
          </cell>
          <cell r="E81">
            <v>1.6740426504944499</v>
          </cell>
          <cell r="F81">
            <v>1.5824827667531209</v>
          </cell>
          <cell r="G81">
            <v>1.6773277360814141</v>
          </cell>
          <cell r="H81">
            <v>1.64985280248736</v>
          </cell>
          <cell r="I81">
            <v>1.641365644761702</v>
          </cell>
          <cell r="J81">
            <v>1.631713383546014</v>
          </cell>
          <cell r="K81">
            <v>1.6289586776005149</v>
          </cell>
          <cell r="L81">
            <v>1.6254405432041641</v>
          </cell>
        </row>
        <row r="82">
          <cell r="A82">
            <v>80</v>
          </cell>
          <cell r="B82" t="str">
            <v>IND_NF_TECH_EXS</v>
          </cell>
          <cell r="C82" t="str">
            <v>IND_NF_AMN</v>
          </cell>
          <cell r="D82">
            <v>6.4797762399999996</v>
          </cell>
          <cell r="E82">
            <v>6.2396135154793111</v>
          </cell>
          <cell r="F82">
            <v>5.898344857897996</v>
          </cell>
          <cell r="G82">
            <v>6.4348391329668768</v>
          </cell>
          <cell r="H82">
            <v>6.3294352968151442</v>
          </cell>
          <cell r="I82">
            <v>6.2968754735403447</v>
          </cell>
          <cell r="J82">
            <v>6.2598458896037972</v>
          </cell>
          <cell r="K82">
            <v>6.0715732528746464</v>
          </cell>
          <cell r="L82">
            <v>6.0584602064882462</v>
          </cell>
        </row>
        <row r="83">
          <cell r="A83">
            <v>81</v>
          </cell>
          <cell r="B83" t="str">
            <v>IND_NM_CLK_DRY_EXS</v>
          </cell>
          <cell r="C83" t="str">
            <v>IND_NGA</v>
          </cell>
          <cell r="D83">
            <v>59.439465430016853</v>
          </cell>
          <cell r="E83">
            <v>59.439465430016867</v>
          </cell>
          <cell r="F83">
            <v>59.439465430016867</v>
          </cell>
          <cell r="G83">
            <v>18.770357504215859</v>
          </cell>
          <cell r="H83">
            <v>10.64759190556493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IND_NM_CLK_DRY_EXS</v>
          </cell>
          <cell r="C84" t="str">
            <v>IND_HFO</v>
          </cell>
          <cell r="D84">
            <v>19.570224283305269</v>
          </cell>
          <cell r="E84">
            <v>11.574940978077571</v>
          </cell>
          <cell r="F84">
            <v>11.574940978077571</v>
          </cell>
          <cell r="G84">
            <v>6.1800708263069151</v>
          </cell>
          <cell r="H84">
            <v>1.8276222596964591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IND_NM_CLK_DRY_EXS</v>
          </cell>
          <cell r="C85" t="str">
            <v>IND_COA</v>
          </cell>
          <cell r="D85">
            <v>31.338080944350761</v>
          </cell>
          <cell r="E85">
            <v>31.338080944350761</v>
          </cell>
          <cell r="F85">
            <v>31.338080944350761</v>
          </cell>
          <cell r="G85">
            <v>9.8962360876897133</v>
          </cell>
          <cell r="H85">
            <v>4.9481180438448567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IND_NM_CLK_DRY_EXS</v>
          </cell>
          <cell r="C86" t="str">
            <v>IND_PTC</v>
          </cell>
          <cell r="D86">
            <v>83.339575042158486</v>
          </cell>
          <cell r="E86">
            <v>91.334858347386131</v>
          </cell>
          <cell r="F86">
            <v>91.334858347386131</v>
          </cell>
          <cell r="G86">
            <v>26.31776053962901</v>
          </cell>
          <cell r="H86">
            <v>13.1588802698145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IND_NM_CLK_WET_EXS</v>
          </cell>
          <cell r="C87" t="str">
            <v>IND_NGA</v>
          </cell>
          <cell r="D87">
            <v>165.74134923460309</v>
          </cell>
          <cell r="E87">
            <v>138.1177910288358</v>
          </cell>
          <cell r="F87">
            <v>110.4942328230687</v>
          </cell>
          <cell r="G87">
            <v>34.892915628337491</v>
          </cell>
          <cell r="H87">
            <v>17.44645781416876</v>
          </cell>
          <cell r="I87">
            <v>17.44645781416876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IND_NM_CLK_WET_EXS</v>
          </cell>
          <cell r="C88" t="str">
            <v>IND_HFO</v>
          </cell>
          <cell r="D88">
            <v>24.228601815592739</v>
          </cell>
          <cell r="E88">
            <v>20.19050151299394</v>
          </cell>
          <cell r="F88">
            <v>16.152401210395158</v>
          </cell>
          <cell r="G88">
            <v>5.1007582769668929</v>
          </cell>
          <cell r="H88">
            <v>2.5503791384834482</v>
          </cell>
          <cell r="I88">
            <v>2.550379138483446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IND_NM_CLK_WET_EXS</v>
          </cell>
          <cell r="C89" t="str">
            <v>IND_BIO</v>
          </cell>
          <cell r="D89">
            <v>61.741815592737638</v>
          </cell>
          <cell r="E89">
            <v>51.451512993947979</v>
          </cell>
          <cell r="F89">
            <v>41.161210395158427</v>
          </cell>
          <cell r="G89">
            <v>12.99827696689213</v>
          </cell>
          <cell r="H89">
            <v>6.4991384834460639</v>
          </cell>
          <cell r="I89">
            <v>6.4991384834460719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IND_NM_CLK_WET_EXS</v>
          </cell>
          <cell r="C90" t="str">
            <v>IND_COA</v>
          </cell>
          <cell r="D90">
            <v>87.362138661445357</v>
          </cell>
          <cell r="E90">
            <v>72.801782217871207</v>
          </cell>
          <cell r="F90">
            <v>58.241425774296907</v>
          </cell>
          <cell r="G90">
            <v>18.392029191883239</v>
          </cell>
          <cell r="H90">
            <v>9.1960145959416231</v>
          </cell>
          <cell r="I90">
            <v>9.1960145959416231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IND_NM_CLK_WET_EXS</v>
          </cell>
          <cell r="C91" t="str">
            <v>IND_PTC</v>
          </cell>
          <cell r="D91">
            <v>193.57577429690281</v>
          </cell>
          <cell r="E91">
            <v>161.31314524741899</v>
          </cell>
          <cell r="F91">
            <v>129.05051619793531</v>
          </cell>
          <cell r="G91">
            <v>40.752794588821658</v>
          </cell>
          <cell r="H91">
            <v>20.37639729441085</v>
          </cell>
          <cell r="I91">
            <v>20.376397294410829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IND_NM_LIM_EXS</v>
          </cell>
          <cell r="C92" t="str">
            <v>IND_NGA</v>
          </cell>
          <cell r="D92">
            <v>93.930099541284406</v>
          </cell>
          <cell r="E92">
            <v>78.275082951070345</v>
          </cell>
          <cell r="F92">
            <v>62.620066360856271</v>
          </cell>
          <cell r="G92">
            <v>46.965049770642203</v>
          </cell>
          <cell r="H92">
            <v>31.310033180428139</v>
          </cell>
          <cell r="I92">
            <v>15.655016590214061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IND_NM_LIM_EXS</v>
          </cell>
          <cell r="C93" t="str">
            <v>IND_HFO</v>
          </cell>
          <cell r="D93">
            <v>10.17106605504587</v>
          </cell>
          <cell r="E93">
            <v>8.4758883792048731</v>
          </cell>
          <cell r="F93">
            <v>6.7807107033639014</v>
          </cell>
          <cell r="G93">
            <v>5.0855330275229313</v>
          </cell>
          <cell r="H93">
            <v>3.3903553516819569</v>
          </cell>
          <cell r="I93">
            <v>1.695177675840978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IND_NM_LIM_EXS</v>
          </cell>
          <cell r="C94" t="str">
            <v>IND_COA</v>
          </cell>
          <cell r="D94">
            <v>38.50692522935779</v>
          </cell>
          <cell r="E94">
            <v>32.089104357798163</v>
          </cell>
          <cell r="F94">
            <v>25.671283486238529</v>
          </cell>
          <cell r="G94">
            <v>19.253462614678899</v>
          </cell>
          <cell r="H94">
            <v>12.835641743119259</v>
          </cell>
          <cell r="I94">
            <v>6.4178208715596297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IND_NM_GLS_EXS</v>
          </cell>
          <cell r="C95" t="str">
            <v>IND_NGA</v>
          </cell>
          <cell r="D95">
            <v>40.885660627485628</v>
          </cell>
          <cell r="E95">
            <v>32.708528501988511</v>
          </cell>
          <cell r="F95">
            <v>24.531396376491379</v>
          </cell>
          <cell r="G95">
            <v>32.708528501988511</v>
          </cell>
          <cell r="H95">
            <v>33.184959493297988</v>
          </cell>
          <cell r="I95">
            <v>16.592479746648991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IND_NM_GLS_EXS</v>
          </cell>
          <cell r="C96" t="str">
            <v>IND_HFO</v>
          </cell>
          <cell r="D96">
            <v>14.58848873177198</v>
          </cell>
          <cell r="E96">
            <v>11.670790985417581</v>
          </cell>
          <cell r="F96">
            <v>8.7530932390631921</v>
          </cell>
          <cell r="G96">
            <v>11.670790985417581</v>
          </cell>
          <cell r="H96">
            <v>1.9486684342318461</v>
          </cell>
          <cell r="I96">
            <v>0.97433421711592283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IND_NM_CRM_EXS</v>
          </cell>
          <cell r="C97" t="str">
            <v>IND_NGA</v>
          </cell>
          <cell r="D97">
            <v>393.65424236453208</v>
          </cell>
          <cell r="E97">
            <v>336.65553552687823</v>
          </cell>
          <cell r="F97">
            <v>262.43616157635472</v>
          </cell>
          <cell r="G97">
            <v>82.874577339901506</v>
          </cell>
          <cell r="H97">
            <v>45.404216748768448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IND_NM_CRM_EXS</v>
          </cell>
          <cell r="C98" t="str">
            <v>IND_HFO</v>
          </cell>
          <cell r="D98">
            <v>85.605800985221649</v>
          </cell>
          <cell r="E98">
            <v>62.727833931249947</v>
          </cell>
          <cell r="F98">
            <v>57.070533990147737</v>
          </cell>
          <cell r="G98">
            <v>18.022273891625598</v>
          </cell>
          <cell r="H98">
            <v>5.0442088669950724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IND_NM_CRM_EXS</v>
          </cell>
          <cell r="C99" t="str">
            <v>IND_COA</v>
          </cell>
          <cell r="D99">
            <v>34.615566502463068</v>
          </cell>
          <cell r="E99">
            <v>28.846305418719218</v>
          </cell>
          <cell r="F99">
            <v>23.077044334975369</v>
          </cell>
          <cell r="G99">
            <v>7.2874876847290651</v>
          </cell>
          <cell r="H99">
            <v>3.6437438423645312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IND_NM_TECH_EXS</v>
          </cell>
          <cell r="C100" t="str">
            <v>IND_NM_CMT</v>
          </cell>
          <cell r="D100">
            <v>250.6561790399999</v>
          </cell>
          <cell r="E100">
            <v>257.57765143952662</v>
          </cell>
          <cell r="F100">
            <v>252.86317011670579</v>
          </cell>
          <cell r="G100">
            <v>270.09240309324332</v>
          </cell>
          <cell r="H100">
            <v>273.99213297747718</v>
          </cell>
          <cell r="I100">
            <v>278.33563686058932</v>
          </cell>
          <cell r="J100">
            <v>281.53696843980271</v>
          </cell>
          <cell r="K100">
            <v>285.15153984106217</v>
          </cell>
          <cell r="L100">
            <v>289.35175587952273</v>
          </cell>
        </row>
        <row r="101">
          <cell r="A101">
            <v>99</v>
          </cell>
          <cell r="B101" t="str">
            <v>IND_NM_TECH_EXS</v>
          </cell>
          <cell r="C101" t="str">
            <v>IND_NM_LIM</v>
          </cell>
          <cell r="D101">
            <v>35.143546752000013</v>
          </cell>
          <cell r="E101">
            <v>36.113979995644968</v>
          </cell>
          <cell r="F101">
            <v>35.452980552445403</v>
          </cell>
          <cell r="G101">
            <v>37.868625588331021</v>
          </cell>
          <cell r="H101">
            <v>38.415391840141147</v>
          </cell>
          <cell r="I101">
            <v>39.02437795158778</v>
          </cell>
          <cell r="J101">
            <v>39.473224441044508</v>
          </cell>
          <cell r="K101">
            <v>39.980009709674711</v>
          </cell>
          <cell r="L101">
            <v>40.402298562233163</v>
          </cell>
        </row>
        <row r="102">
          <cell r="A102">
            <v>100</v>
          </cell>
          <cell r="B102" t="str">
            <v>IND_NM_TECH_EXS</v>
          </cell>
          <cell r="C102" t="str">
            <v>IND_NM_GLS</v>
          </cell>
          <cell r="D102">
            <v>35.660363616000012</v>
          </cell>
          <cell r="E102">
            <v>36.645067936757393</v>
          </cell>
          <cell r="F102">
            <v>35.974347913510663</v>
          </cell>
          <cell r="G102">
            <v>37.311734035561443</v>
          </cell>
          <cell r="H102">
            <v>37.850459607197863</v>
          </cell>
          <cell r="I102">
            <v>38.45049004053498</v>
          </cell>
          <cell r="J102">
            <v>38.892735846323248</v>
          </cell>
          <cell r="K102">
            <v>39.392068390414771</v>
          </cell>
          <cell r="L102">
            <v>39.808147112788539</v>
          </cell>
        </row>
        <row r="103">
          <cell r="A103">
            <v>101</v>
          </cell>
          <cell r="B103" t="str">
            <v>IND_NM_TECH_EXS</v>
          </cell>
          <cell r="C103" t="str">
            <v>IND_NM_CRM</v>
          </cell>
          <cell r="D103">
            <v>195.35677459199999</v>
          </cell>
          <cell r="E103">
            <v>200.75124174049711</v>
          </cell>
          <cell r="F103">
            <v>197.07686248271099</v>
          </cell>
          <cell r="G103">
            <v>211.61879005243799</v>
          </cell>
          <cell r="H103">
            <v>214.67424851843589</v>
          </cell>
          <cell r="I103">
            <v>218.0774062000493</v>
          </cell>
          <cell r="J103">
            <v>220.58566599407229</v>
          </cell>
          <cell r="K103">
            <v>223.41770131877041</v>
          </cell>
          <cell r="L103">
            <v>224.5892478900607</v>
          </cell>
        </row>
        <row r="104">
          <cell r="A104">
            <v>102</v>
          </cell>
          <cell r="B104" t="str">
            <v>IND_NM_EC_EXS</v>
          </cell>
          <cell r="C104" t="str">
            <v>IND_NM_ELC</v>
          </cell>
          <cell r="D104">
            <v>16.914999999999999</v>
          </cell>
          <cell r="E104">
            <v>13.532</v>
          </cell>
          <cell r="F104">
            <v>10.148999999999999</v>
          </cell>
          <cell r="G104">
            <v>6.766</v>
          </cell>
          <cell r="H104">
            <v>3.3830000000000009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A105">
            <v>103</v>
          </cell>
          <cell r="B105" t="str">
            <v>IND_PP_PH_HFO_EXS</v>
          </cell>
          <cell r="C105" t="str">
            <v>IND_HFO</v>
          </cell>
          <cell r="D105">
            <v>8.08</v>
          </cell>
          <cell r="E105">
            <v>6.4640000000000004</v>
          </cell>
          <cell r="F105">
            <v>4.8480000000000008</v>
          </cell>
          <cell r="G105">
            <v>3.2320000000000002</v>
          </cell>
          <cell r="H105">
            <v>1.616000000000001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A106">
            <v>104</v>
          </cell>
          <cell r="B106" t="str">
            <v>IND_PP_PH_NGA_EXS</v>
          </cell>
          <cell r="C106" t="str">
            <v>IND_NGA</v>
          </cell>
          <cell r="D106">
            <v>15.315</v>
          </cell>
          <cell r="E106">
            <v>12.252000000000001</v>
          </cell>
          <cell r="F106">
            <v>9.1890000000000001</v>
          </cell>
          <cell r="G106">
            <v>6.1260000000000003</v>
          </cell>
          <cell r="H106">
            <v>3.0629999999999979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A107">
            <v>105</v>
          </cell>
          <cell r="B107" t="str">
            <v>IND_PP_PH_COA_EXS</v>
          </cell>
          <cell r="C107" t="str">
            <v>IND_COA</v>
          </cell>
          <cell r="D107">
            <v>0.91058823529411792</v>
          </cell>
          <cell r="E107">
            <v>0.72847058823529398</v>
          </cell>
          <cell r="F107">
            <v>0.54635294117647071</v>
          </cell>
          <cell r="G107">
            <v>0.3642352941176471</v>
          </cell>
          <cell r="H107">
            <v>0.18211764705882361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A108">
            <v>106</v>
          </cell>
          <cell r="B108" t="str">
            <v>IND_PP_PH_BIO_EXS</v>
          </cell>
          <cell r="C108" t="str">
            <v>IND_BIO</v>
          </cell>
          <cell r="D108">
            <v>2.383941176470588</v>
          </cell>
          <cell r="E108">
            <v>1.430364705882353</v>
          </cell>
          <cell r="F108">
            <v>1.430364705882353</v>
          </cell>
          <cell r="G108">
            <v>0.50188235294117645</v>
          </cell>
          <cell r="H108">
            <v>0.25094117647058828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A109">
            <v>107</v>
          </cell>
          <cell r="B109" t="str">
            <v>IND_PP_DH_OIL_EXS</v>
          </cell>
          <cell r="C109" t="str">
            <v>IND_OIL</v>
          </cell>
          <cell r="D109">
            <v>10.75609756097561</v>
          </cell>
          <cell r="E109">
            <v>8.6048780487804883</v>
          </cell>
          <cell r="F109">
            <v>6.4536585365853556</v>
          </cell>
          <cell r="G109">
            <v>6.4536585365853512</v>
          </cell>
          <cell r="H109">
            <v>2.1512195121951221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108</v>
          </cell>
          <cell r="B110" t="str">
            <v>IND_PP_DH_NGA_EXS</v>
          </cell>
          <cell r="C110" t="str">
            <v>IND_NGA</v>
          </cell>
          <cell r="D110">
            <v>43.542439024390248</v>
          </cell>
          <cell r="E110">
            <v>34.833951219512187</v>
          </cell>
          <cell r="F110">
            <v>26.12546341463414</v>
          </cell>
          <cell r="G110">
            <v>9.1668292682926822</v>
          </cell>
          <cell r="H110">
            <v>4.5834146341463402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A111">
            <v>109</v>
          </cell>
          <cell r="B111" t="str">
            <v>IND_PP_DH_LPG_EXS</v>
          </cell>
          <cell r="C111" t="str">
            <v>IND_LPG</v>
          </cell>
          <cell r="D111">
            <v>4.2640243902439021</v>
          </cell>
          <cell r="E111">
            <v>3.411219512195121</v>
          </cell>
          <cell r="F111">
            <v>2.5584146341463421</v>
          </cell>
          <cell r="G111">
            <v>1.7056097560975609</v>
          </cell>
          <cell r="H111">
            <v>0.85280487804878047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IND_STM_HET</v>
          </cell>
          <cell r="C112" t="str">
            <v>IND_HET</v>
          </cell>
          <cell r="D112">
            <v>716.91239721964394</v>
          </cell>
          <cell r="E112">
            <v>690.07837027731512</v>
          </cell>
          <cell r="F112">
            <v>648.23301816311255</v>
          </cell>
          <cell r="G112">
            <v>651.12717707876402</v>
          </cell>
          <cell r="H112">
            <v>623.59043834434817</v>
          </cell>
          <cell r="I112">
            <v>647.15355559270972</v>
          </cell>
          <cell r="J112">
            <v>618.36500948682578</v>
          </cell>
          <cell r="K112">
            <v>608.46494662567125</v>
          </cell>
          <cell r="L112">
            <v>629.67672460972949</v>
          </cell>
        </row>
        <row r="113">
          <cell r="A113">
            <v>111</v>
          </cell>
          <cell r="B113" t="str">
            <v>IND_IS_HET_REC</v>
          </cell>
          <cell r="C113" t="str">
            <v>IND_IS_SB_REC</v>
          </cell>
          <cell r="D113">
            <v>0</v>
          </cell>
          <cell r="E113">
            <v>16.582697614839851</v>
          </cell>
          <cell r="F113">
            <v>31.258856718010058</v>
          </cell>
          <cell r="G113">
            <v>49.916572391813332</v>
          </cell>
          <cell r="H113">
            <v>65.327726073472235</v>
          </cell>
          <cell r="I113">
            <v>70.273159512999996</v>
          </cell>
          <cell r="J113">
            <v>75.034717272119792</v>
          </cell>
          <cell r="K113">
            <v>80.074113308554118</v>
          </cell>
          <cell r="L113">
            <v>85.056088121650774</v>
          </cell>
        </row>
        <row r="114">
          <cell r="A114">
            <v>112</v>
          </cell>
          <cell r="B114" t="str">
            <v>IND_CH_HET_REC</v>
          </cell>
          <cell r="C114" t="str">
            <v>IND_CH_SB_REC</v>
          </cell>
          <cell r="D114">
            <v>0</v>
          </cell>
          <cell r="E114">
            <v>0</v>
          </cell>
          <cell r="F114">
            <v>0</v>
          </cell>
          <cell r="G114">
            <v>760.62959052571307</v>
          </cell>
          <cell r="H114">
            <v>1029.1852301508709</v>
          </cell>
          <cell r="I114">
            <v>1082.303323510991</v>
          </cell>
          <cell r="J114">
            <v>656.0844899496866</v>
          </cell>
          <cell r="K114">
            <v>525.49360795474342</v>
          </cell>
          <cell r="L114">
            <v>476.55772283591421</v>
          </cell>
        </row>
        <row r="115">
          <cell r="A115">
            <v>113</v>
          </cell>
          <cell r="B115" t="str">
            <v>IND_PP_HET_REC</v>
          </cell>
          <cell r="C115" t="str">
            <v>IND_PP_SB_REC</v>
          </cell>
          <cell r="D115">
            <v>0</v>
          </cell>
          <cell r="E115">
            <v>19.329660000000001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IND_IS_MD_OIL_EXS</v>
          </cell>
          <cell r="C116" t="str">
            <v>IND_OIL</v>
          </cell>
          <cell r="D116">
            <v>20.61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IND_NF_MD_OIL_EXS</v>
          </cell>
          <cell r="C117" t="str">
            <v>IND_OIL</v>
          </cell>
          <cell r="D117">
            <v>6.0039999999999996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IND_CH_MD_OIL_EXS</v>
          </cell>
          <cell r="C118" t="str">
            <v>IND_OIL</v>
          </cell>
          <cell r="D118">
            <v>16.46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IND_NM_MD_OIL_EXS</v>
          </cell>
          <cell r="C119" t="str">
            <v>IND_OIL</v>
          </cell>
          <cell r="D119">
            <v>54.7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IND_OTH_SB_HFO_EXS</v>
          </cell>
          <cell r="C120" t="str">
            <v>IND_HFO</v>
          </cell>
          <cell r="D120">
            <v>72.938888888888869</v>
          </cell>
          <cell r="E120">
            <v>60.782407407407398</v>
          </cell>
          <cell r="F120">
            <v>48.625925925925927</v>
          </cell>
          <cell r="G120">
            <v>19.975853757018339</v>
          </cell>
          <cell r="H120">
            <v>12.796296296296291</v>
          </cell>
          <cell r="I120">
            <v>6.3981481481481426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IND_OTH_SB_OIL_EXS</v>
          </cell>
          <cell r="C121" t="str">
            <v>IND_OIL</v>
          </cell>
          <cell r="D121">
            <v>159.9329629629629</v>
          </cell>
          <cell r="E121">
            <v>168.58080167490701</v>
          </cell>
          <cell r="F121">
            <v>140.5921810699588</v>
          </cell>
          <cell r="G121">
            <v>83.292036732143558</v>
          </cell>
          <cell r="H121">
            <v>36.997942386831276</v>
          </cell>
          <cell r="I121">
            <v>18.498971193415638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IND_OTH_SB_NGA_EXS</v>
          </cell>
          <cell r="C122" t="str">
            <v>IND_NGA</v>
          </cell>
          <cell r="D122">
            <v>159.9329629629629</v>
          </cell>
          <cell r="E122">
            <v>147.6702674897119</v>
          </cell>
          <cell r="F122">
            <v>118.13621399176949</v>
          </cell>
          <cell r="G122">
            <v>46.632716049382708</v>
          </cell>
          <cell r="H122">
            <v>31.088477366255141</v>
          </cell>
          <cell r="I122">
            <v>15.544238683127579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IND_OTH_SB_COA_EXS</v>
          </cell>
          <cell r="C123" t="str">
            <v>IND_COA</v>
          </cell>
          <cell r="D123">
            <v>39.983240740740747</v>
          </cell>
          <cell r="E123">
            <v>22.63374485596708</v>
          </cell>
          <cell r="F123">
            <v>18.10699588477366</v>
          </cell>
          <cell r="G123">
            <v>18.10699588477366</v>
          </cell>
          <cell r="H123">
            <v>9.05349794238683</v>
          </cell>
          <cell r="I123">
            <v>4.5267489711934177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IND_OTH_SB_COG_EXS</v>
          </cell>
          <cell r="C124" t="str">
            <v>IND_COG</v>
          </cell>
          <cell r="D124">
            <v>10.09814814814815</v>
          </cell>
          <cell r="E124">
            <v>4.4290123456790118</v>
          </cell>
          <cell r="F124">
            <v>3.543209876543103</v>
          </cell>
          <cell r="G124">
            <v>3.5432098765432181</v>
          </cell>
          <cell r="H124">
            <v>3.3660493827160489</v>
          </cell>
          <cell r="I124">
            <v>1.683024691358024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IND_OTH_SB_LPG_EXS</v>
          </cell>
          <cell r="C125" t="str">
            <v>IND_LPG</v>
          </cell>
          <cell r="D125">
            <v>11.36481481481481</v>
          </cell>
          <cell r="E125">
            <v>9.4706790123456752</v>
          </cell>
          <cell r="F125">
            <v>7.5765432098765411</v>
          </cell>
          <cell r="G125">
            <v>2.99074074074074</v>
          </cell>
          <cell r="H125">
            <v>1.9938271604938269</v>
          </cell>
          <cell r="I125">
            <v>0.99691358024691368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IND_OTH_SB_BIO_EXS</v>
          </cell>
          <cell r="C126" t="str">
            <v>IND_BIO</v>
          </cell>
          <cell r="D126">
            <v>199.9162037037037</v>
          </cell>
          <cell r="E126">
            <v>207.84670781893001</v>
          </cell>
          <cell r="F126">
            <v>166.27736625514399</v>
          </cell>
          <cell r="G126">
            <v>94.652185832874935</v>
          </cell>
          <cell r="H126">
            <v>69.146814486550753</v>
          </cell>
          <cell r="I126">
            <v>32.714117994946207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IND_OTH_SB_HET_EXS</v>
          </cell>
          <cell r="C127" t="str">
            <v>IND_HET</v>
          </cell>
          <cell r="D127">
            <v>138.47000000000011</v>
          </cell>
          <cell r="E127">
            <v>174.1925658796421</v>
          </cell>
          <cell r="F127">
            <v>175.3953333333333</v>
          </cell>
          <cell r="G127">
            <v>122.5593089847716</v>
          </cell>
          <cell r="H127">
            <v>66.675791359544533</v>
          </cell>
          <cell r="I127">
            <v>43.848833333333317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IND_OTH_TECH_EXS</v>
          </cell>
          <cell r="C128" t="str">
            <v>IND_OTH_OTH</v>
          </cell>
          <cell r="D128">
            <v>744.87135142983198</v>
          </cell>
          <cell r="E128">
            <v>717.77942718220106</v>
          </cell>
          <cell r="F128">
            <v>782.26697921007167</v>
          </cell>
          <cell r="G128">
            <v>1075.882284918825</v>
          </cell>
          <cell r="H128">
            <v>1234.2651986136229</v>
          </cell>
          <cell r="I128">
            <v>1394.809311391441</v>
          </cell>
          <cell r="J128">
            <v>1509.544302505016</v>
          </cell>
          <cell r="K128">
            <v>1623.571906465568</v>
          </cell>
          <cell r="L128">
            <v>1640.720884727609</v>
          </cell>
        </row>
        <row r="129">
          <cell r="A129">
            <v>127</v>
          </cell>
          <cell r="B129" t="str">
            <v>IND_OTH_PH_HFO_EXS</v>
          </cell>
          <cell r="C129" t="str">
            <v>IND_HFO</v>
          </cell>
          <cell r="D129">
            <v>91.176829268292693</v>
          </cell>
          <cell r="E129">
            <v>75.980691056910558</v>
          </cell>
          <cell r="F129">
            <v>60.784552845528459</v>
          </cell>
          <cell r="G129">
            <v>45.588414634146353</v>
          </cell>
          <cell r="H129">
            <v>15.995934959349601</v>
          </cell>
          <cell r="I129">
            <v>7.997967479674803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IND_OTH_PH_OIL_EXS</v>
          </cell>
          <cell r="C130" t="str">
            <v>IND_OIL</v>
          </cell>
          <cell r="D130">
            <v>263.60783132530122</v>
          </cell>
          <cell r="E130">
            <v>219.67319277108439</v>
          </cell>
          <cell r="F130">
            <v>175.7385542168675</v>
          </cell>
          <cell r="G130">
            <v>131.80391566265061</v>
          </cell>
          <cell r="H130">
            <v>46.246987951807242</v>
          </cell>
          <cell r="I130">
            <v>23.12349397590361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IND_OTH_PH_NGA_EXS</v>
          </cell>
          <cell r="C131" t="str">
            <v>IND_NGA</v>
          </cell>
          <cell r="D131">
            <v>996.77352941176468</v>
          </cell>
          <cell r="E131">
            <v>830.64460784313724</v>
          </cell>
          <cell r="F131">
            <v>664.5156862745099</v>
          </cell>
          <cell r="G131">
            <v>262.30882352941182</v>
          </cell>
          <cell r="H131">
            <v>174.87254901960779</v>
          </cell>
          <cell r="I131">
            <v>87.436274509803923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IND_OTH_PH_COA_EXS</v>
          </cell>
          <cell r="C132" t="str">
            <v>IND_COA</v>
          </cell>
          <cell r="D132">
            <v>71.883333333333326</v>
          </cell>
          <cell r="E132">
            <v>31.527777777777779</v>
          </cell>
          <cell r="F132">
            <v>25.222222222222221</v>
          </cell>
          <cell r="G132">
            <v>35.941666666666663</v>
          </cell>
          <cell r="H132">
            <v>12.611111111111111</v>
          </cell>
          <cell r="I132">
            <v>6.3055555555555536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IND_OTH_PH_COK_EXS</v>
          </cell>
          <cell r="C133" t="str">
            <v>IND_COK</v>
          </cell>
          <cell r="D133">
            <v>4.6851851851851851</v>
          </cell>
          <cell r="E133">
            <v>3.9043209876543208</v>
          </cell>
          <cell r="F133">
            <v>3.123456790123456</v>
          </cell>
          <cell r="G133">
            <v>2.342592592592593</v>
          </cell>
          <cell r="H133">
            <v>1.561728395061728</v>
          </cell>
          <cell r="I133">
            <v>0.780864197530864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IND_OTH_PH_ELC_EXS</v>
          </cell>
          <cell r="C134" t="str">
            <v>IND_OTH_ELC</v>
          </cell>
          <cell r="D134">
            <v>136.08500000000001</v>
          </cell>
          <cell r="E134">
            <v>113.4041666666667</v>
          </cell>
          <cell r="F134">
            <v>113.4041666666667</v>
          </cell>
          <cell r="G134">
            <v>72.073474992808471</v>
          </cell>
          <cell r="H134">
            <v>72.073474992808471</v>
          </cell>
          <cell r="I134">
            <v>22.680833333333339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IND_OTH_PH_LPG_EXS</v>
          </cell>
          <cell r="C135" t="str">
            <v>IND_LPG</v>
          </cell>
          <cell r="D135">
            <v>76.692941176470597</v>
          </cell>
          <cell r="E135">
            <v>59.457066483800602</v>
          </cell>
          <cell r="F135">
            <v>26.909803921568631</v>
          </cell>
          <cell r="G135">
            <v>20.182352941176472</v>
          </cell>
          <cell r="H135">
            <v>13.454901960784319</v>
          </cell>
          <cell r="I135">
            <v>6.7274509803921614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IND_OTH_MD_ELC_EXS</v>
          </cell>
          <cell r="C136" t="str">
            <v>IND_OTH_ELC</v>
          </cell>
          <cell r="D136">
            <v>517.10588235294119</v>
          </cell>
          <cell r="E136">
            <v>430.92156862745111</v>
          </cell>
          <cell r="F136">
            <v>344.73725490196068</v>
          </cell>
          <cell r="G136">
            <v>258.5529411764706</v>
          </cell>
          <cell r="H136">
            <v>172.3686274509804</v>
          </cell>
          <cell r="I136">
            <v>86.184313725490185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135</v>
          </cell>
          <cell r="B137" t="str">
            <v>IND_OTH_EC_ELC_EXS</v>
          </cell>
          <cell r="C137" t="str">
            <v>IND_OTH_ELC</v>
          </cell>
          <cell r="D137">
            <v>181.44499999999999</v>
          </cell>
          <cell r="E137">
            <v>151.20416666666671</v>
          </cell>
          <cell r="F137">
            <v>120.9633333333333</v>
          </cell>
          <cell r="G137">
            <v>90.722499999999997</v>
          </cell>
          <cell r="H137">
            <v>60.481666666666669</v>
          </cell>
          <cell r="I137">
            <v>30.24083333333332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IND_OTH_OTH_HFO_EXS</v>
          </cell>
          <cell r="C138" t="str">
            <v>IND_HFO</v>
          </cell>
          <cell r="D138">
            <v>36.47530864197531</v>
          </cell>
          <cell r="E138">
            <v>30.396090534979429</v>
          </cell>
          <cell r="F138">
            <v>24.31687242798354</v>
          </cell>
          <cell r="G138">
            <v>18.237654320987659</v>
          </cell>
          <cell r="H138">
            <v>6.3991769547325097</v>
          </cell>
          <cell r="I138">
            <v>3.1995884773662548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IND_OTH_OTH_OIL_EXS</v>
          </cell>
          <cell r="C139" t="str">
            <v>IND_OIL</v>
          </cell>
          <cell r="D139">
            <v>105.45</v>
          </cell>
          <cell r="E139">
            <v>87.875</v>
          </cell>
          <cell r="F139">
            <v>70.299999999999983</v>
          </cell>
          <cell r="G139">
            <v>27.75</v>
          </cell>
          <cell r="H139">
            <v>18.5</v>
          </cell>
          <cell r="I139">
            <v>9.25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IND_OTH_OTH_NGA_EXS</v>
          </cell>
          <cell r="C140" t="str">
            <v>IND_NGA</v>
          </cell>
          <cell r="D140">
            <v>140.32239940942131</v>
          </cell>
          <cell r="E140">
            <v>132.90617283950621</v>
          </cell>
          <cell r="F140">
            <v>132.90617283950621</v>
          </cell>
          <cell r="G140">
            <v>52.462962962962948</v>
          </cell>
          <cell r="H140">
            <v>34.975308641975303</v>
          </cell>
          <cell r="I140">
            <v>17.487654320987641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IND_OTH_OTH_COK_EXS</v>
          </cell>
          <cell r="C141" t="str">
            <v>IND_COK</v>
          </cell>
          <cell r="D141">
            <v>2.0061728395061729</v>
          </cell>
          <cell r="E141">
            <v>1.6718106995884769</v>
          </cell>
          <cell r="F141">
            <v>1.3374485596707819</v>
          </cell>
          <cell r="G141">
            <v>1.003086419753086</v>
          </cell>
          <cell r="H141">
            <v>0.66872427983539107</v>
          </cell>
          <cell r="I141">
            <v>0.33436213991769542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IND_OTH_OTH_PTC_EXS</v>
          </cell>
          <cell r="C142" t="str">
            <v>IND_PTC</v>
          </cell>
          <cell r="D142">
            <v>16.724691358024689</v>
          </cell>
          <cell r="E142">
            <v>13.93724279835391</v>
          </cell>
          <cell r="F142">
            <v>11.149794238683119</v>
          </cell>
          <cell r="G142">
            <v>4.4012345679012341</v>
          </cell>
          <cell r="H142">
            <v>2.9341563786008229</v>
          </cell>
          <cell r="I142">
            <v>1.4670781893004119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IND_OTH_OTH_ELC_EXS</v>
          </cell>
          <cell r="C143" t="str">
            <v>IND_OTH_ELC</v>
          </cell>
          <cell r="D143">
            <v>137.90199999999999</v>
          </cell>
          <cell r="E143">
            <v>91.934666666666658</v>
          </cell>
          <cell r="F143">
            <v>91.934666666666658</v>
          </cell>
          <cell r="G143">
            <v>36.29</v>
          </cell>
          <cell r="H143">
            <v>24.193333333333339</v>
          </cell>
          <cell r="I143">
            <v>12.09666666666666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IND_OTH_OTH_GEO_EXS</v>
          </cell>
          <cell r="C144" t="str">
            <v>IND_GEO</v>
          </cell>
          <cell r="D144">
            <v>1.7911458333333341</v>
          </cell>
          <cell r="E144">
            <v>1.4926215277777779</v>
          </cell>
          <cell r="F144">
            <v>1.1940972222222219</v>
          </cell>
          <cell r="G144">
            <v>0.89557291666666683</v>
          </cell>
          <cell r="H144">
            <v>0.59704861111111107</v>
          </cell>
          <cell r="I144">
            <v>0.29852430555555559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IND_OTH_OTH_BIO_EXS</v>
          </cell>
          <cell r="C145" t="str">
            <v>IND_BIO</v>
          </cell>
          <cell r="D145">
            <v>46.772839506172843</v>
          </cell>
          <cell r="E145">
            <v>38.977366255144041</v>
          </cell>
          <cell r="F145">
            <v>31.181893004115231</v>
          </cell>
          <cell r="G145">
            <v>23.386419753086422</v>
          </cell>
          <cell r="H145">
            <v>15.59094650205761</v>
          </cell>
          <cell r="I145">
            <v>7.7954732510288061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IND_NEU_TECH_EXS</v>
          </cell>
          <cell r="C146" t="str">
            <v>PRI_COA_HCO</v>
          </cell>
          <cell r="D146">
            <v>38.251558559999943</v>
          </cell>
          <cell r="E146">
            <v>43.433528454260518</v>
          </cell>
          <cell r="F146">
            <v>5.4515334068104808</v>
          </cell>
          <cell r="G146">
            <v>5.9006789228903296</v>
          </cell>
          <cell r="H146">
            <v>183.18952378105189</v>
          </cell>
          <cell r="I146">
            <v>254.9910780111727</v>
          </cell>
          <cell r="J146">
            <v>328.85211626503229</v>
          </cell>
          <cell r="K146">
            <v>404.66707973232229</v>
          </cell>
          <cell r="L146">
            <v>481.94830051940471</v>
          </cell>
        </row>
        <row r="147">
          <cell r="A147">
            <v>145</v>
          </cell>
          <cell r="B147" t="str">
            <v>IND_NEU_TECH_EXS</v>
          </cell>
          <cell r="C147" t="str">
            <v>PRI_COA_OVC</v>
          </cell>
          <cell r="D147">
            <v>7.6503117119999988</v>
          </cell>
          <cell r="E147">
            <v>8.0432460100482519</v>
          </cell>
          <cell r="F147">
            <v>8.1773001102157217</v>
          </cell>
          <cell r="G147">
            <v>8.8510183843354966</v>
          </cell>
          <cell r="H147">
            <v>9.134103678833597</v>
          </cell>
          <cell r="I147">
            <v>9.3804197919499401</v>
          </cell>
          <cell r="J147">
            <v>9.5844204869989955</v>
          </cell>
          <cell r="K147">
            <v>9.7653940678131157</v>
          </cell>
          <cell r="L147">
            <v>9.9234378967619339</v>
          </cell>
        </row>
        <row r="148">
          <cell r="A148">
            <v>146</v>
          </cell>
          <cell r="B148" t="str">
            <v>IND_NEU_TECH_EXS</v>
          </cell>
          <cell r="C148" t="str">
            <v>PRI_OIL_NSP</v>
          </cell>
          <cell r="D148">
            <v>81.603324928000006</v>
          </cell>
          <cell r="E148">
            <v>85.593542956930136</v>
          </cell>
          <cell r="F148">
            <v>86.815669503456917</v>
          </cell>
          <cell r="G148">
            <v>88.092219086316916</v>
          </cell>
          <cell r="H148">
            <v>84.845674172276532</v>
          </cell>
          <cell r="I148">
            <v>80.906120705568256</v>
          </cell>
          <cell r="J148">
            <v>76.302636432608708</v>
          </cell>
          <cell r="K148">
            <v>71.260250600402927</v>
          </cell>
          <cell r="L148">
            <v>65.825471381854186</v>
          </cell>
        </row>
        <row r="149">
          <cell r="A149">
            <v>147</v>
          </cell>
          <cell r="B149" t="str">
            <v>IND_NEU_TECH_EXS</v>
          </cell>
          <cell r="C149" t="str">
            <v>PRI_OIL_PTC</v>
          </cell>
          <cell r="D149">
            <v>104.554260064</v>
          </cell>
          <cell r="E149">
            <v>109.65625393699121</v>
          </cell>
          <cell r="F149">
            <v>111.2112814989338</v>
          </cell>
          <cell r="G149">
            <v>112.85048440027759</v>
          </cell>
          <cell r="H149">
            <v>108.69583377811981</v>
          </cell>
          <cell r="I149">
            <v>103.6536387010469</v>
          </cell>
          <cell r="J149">
            <v>97.761088967389767</v>
          </cell>
          <cell r="K149">
            <v>91.306434534052627</v>
          </cell>
          <cell r="L149">
            <v>84.349222122476434</v>
          </cell>
        </row>
        <row r="150">
          <cell r="A150">
            <v>148</v>
          </cell>
          <cell r="B150" t="str">
            <v>IND_NEU_TECH_EXS</v>
          </cell>
          <cell r="C150" t="str">
            <v>PRI_OIL_WSP</v>
          </cell>
          <cell r="D150">
            <v>45.901870271999996</v>
          </cell>
          <cell r="E150">
            <v>48.12542196012204</v>
          </cell>
          <cell r="F150">
            <v>48.791223990953803</v>
          </cell>
          <cell r="G150">
            <v>55.34345106427557</v>
          </cell>
          <cell r="H150">
            <v>59.726889055484143</v>
          </cell>
          <cell r="I150">
            <v>64.021365080058345</v>
          </cell>
          <cell r="J150">
            <v>68.155879018659533</v>
          </cell>
          <cell r="K150">
            <v>72.23679000718424</v>
          </cell>
          <cell r="L150">
            <v>76.245081173454167</v>
          </cell>
        </row>
        <row r="151">
          <cell r="A151">
            <v>149</v>
          </cell>
          <cell r="B151" t="str">
            <v>IND_NEU_TECH_EXS</v>
          </cell>
          <cell r="C151" t="str">
            <v>PRI_OIL_LUB</v>
          </cell>
          <cell r="D151">
            <v>122.404987392</v>
          </cell>
          <cell r="E151">
            <v>128.3568009103534</v>
          </cell>
          <cell r="F151">
            <v>130.15536008760029</v>
          </cell>
          <cell r="G151">
            <v>231.35239859302311</v>
          </cell>
          <cell r="H151">
            <v>142.64425245111801</v>
          </cell>
          <cell r="I151">
            <v>145.0838261154924</v>
          </cell>
          <cell r="J151">
            <v>146.8013737925346</v>
          </cell>
          <cell r="K151">
            <v>148.10847669516559</v>
          </cell>
          <cell r="L151">
            <v>149.01695908304171</v>
          </cell>
        </row>
        <row r="152">
          <cell r="A152">
            <v>150</v>
          </cell>
          <cell r="B152" t="str">
            <v>IND_NEU_TECH_EXS</v>
          </cell>
          <cell r="C152" t="str">
            <v>PRI_OIL_ASP</v>
          </cell>
          <cell r="D152">
            <v>838.98418441600006</v>
          </cell>
          <cell r="E152">
            <v>879.86408644919482</v>
          </cell>
          <cell r="F152">
            <v>934.25653759214606</v>
          </cell>
          <cell r="G152">
            <v>925.42653191526915</v>
          </cell>
          <cell r="H152">
            <v>878.85300896510569</v>
          </cell>
          <cell r="I152">
            <v>842.04901665737293</v>
          </cell>
          <cell r="J152">
            <v>798.54196690846641</v>
          </cell>
          <cell r="K152">
            <v>750.63329067923485</v>
          </cell>
          <cell r="L152">
            <v>698.77541856365281</v>
          </cell>
        </row>
        <row r="153">
          <cell r="A153">
            <v>151</v>
          </cell>
          <cell r="B153" t="str">
            <v>IND_NEU_TECH_EXS</v>
          </cell>
          <cell r="C153" t="str">
            <v>PRI_OIL_WAX</v>
          </cell>
          <cell r="D153">
            <v>35.70145465600001</v>
          </cell>
          <cell r="E153">
            <v>37.468120996808118</v>
          </cell>
          <cell r="F153">
            <v>38.0244455125031</v>
          </cell>
          <cell r="G153">
            <v>47.35294835619473</v>
          </cell>
          <cell r="H153">
            <v>55.261327256943119</v>
          </cell>
          <cell r="I153">
            <v>63.317833595662073</v>
          </cell>
          <cell r="J153">
            <v>71.403932628142513</v>
          </cell>
          <cell r="K153">
            <v>79.587961652676881</v>
          </cell>
          <cell r="L153">
            <v>87.822425386343127</v>
          </cell>
        </row>
        <row r="154">
          <cell r="A154">
            <v>152</v>
          </cell>
          <cell r="B154" t="str">
            <v>IND_CH_HVC_NAPSC_NEW</v>
          </cell>
          <cell r="C154" t="str">
            <v>IND_NAP</v>
          </cell>
          <cell r="D154">
            <v>16.879522579342652</v>
          </cell>
          <cell r="E154">
            <v>16.879522579342471</v>
          </cell>
          <cell r="F154">
            <v>16.879522579342652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IND_CH_HVC_NAPSC_NEW</v>
          </cell>
          <cell r="C155" t="str">
            <v>IND_CH_MD</v>
          </cell>
          <cell r="D155">
            <v>0.38831396300428778</v>
          </cell>
          <cell r="E155">
            <v>0.38831396300211402</v>
          </cell>
          <cell r="F155">
            <v>0.38831396300428822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IND_CH_HVC_NAPSC_NEW</v>
          </cell>
          <cell r="C156" t="str">
            <v>IND_CH_FS_NAP</v>
          </cell>
          <cell r="D156">
            <v>104.0802768964931</v>
          </cell>
          <cell r="E156">
            <v>104.0802768965076</v>
          </cell>
          <cell r="F156">
            <v>104.0802768964931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IND_CH_HVC_ETHSC_NEW</v>
          </cell>
          <cell r="C157" t="str">
            <v>IND_ETH</v>
          </cell>
          <cell r="D157">
            <v>28.28295608663722</v>
          </cell>
          <cell r="E157">
            <v>28.282956086637238</v>
          </cell>
          <cell r="F157">
            <v>17.758446310106979</v>
          </cell>
          <cell r="G157">
            <v>0</v>
          </cell>
          <cell r="H157">
            <v>196.46057782652639</v>
          </cell>
          <cell r="I157">
            <v>205.94879518072301</v>
          </cell>
          <cell r="J157">
            <v>209.5</v>
          </cell>
          <cell r="K157">
            <v>248.23085328137071</v>
          </cell>
          <cell r="L157">
            <v>251.05164078847909</v>
          </cell>
        </row>
        <row r="158">
          <cell r="A158">
            <v>156</v>
          </cell>
          <cell r="B158" t="str">
            <v>IND_CH_HVC_ETHSC_NEW</v>
          </cell>
          <cell r="C158" t="str">
            <v>IND_CH_MD</v>
          </cell>
          <cell r="D158">
            <v>0.61676228226311747</v>
          </cell>
          <cell r="E158">
            <v>0.61676228226313712</v>
          </cell>
          <cell r="F158">
            <v>0.38705487546679068</v>
          </cell>
          <cell r="G158">
            <v>0</v>
          </cell>
          <cell r="H158">
            <v>4.28418705540712</v>
          </cell>
          <cell r="I158">
            <v>4.4910952220095357</v>
          </cell>
          <cell r="J158">
            <v>4.5685358255451716</v>
          </cell>
          <cell r="K158">
            <v>5.4131338721794169</v>
          </cell>
          <cell r="L158">
            <v>5.604995095485263</v>
          </cell>
        </row>
        <row r="159">
          <cell r="A159">
            <v>157</v>
          </cell>
          <cell r="B159" t="str">
            <v>IND_CH_HVC_ETHSC_NEW</v>
          </cell>
          <cell r="C159" t="str">
            <v>IND_CH_FS_ETH</v>
          </cell>
          <cell r="D159">
            <v>117.948444074699</v>
          </cell>
          <cell r="E159">
            <v>117.948444074699</v>
          </cell>
          <cell r="F159">
            <v>74.010421544614417</v>
          </cell>
          <cell r="G159">
            <v>0</v>
          </cell>
          <cell r="H159">
            <v>819.29977211976177</v>
          </cell>
          <cell r="I159">
            <v>858.86849579001398</v>
          </cell>
          <cell r="J159">
            <v>873.67808930425781</v>
          </cell>
          <cell r="K159">
            <v>1035.1974109844091</v>
          </cell>
          <cell r="L159">
            <v>1046.830595624235</v>
          </cell>
        </row>
        <row r="160">
          <cell r="A160">
            <v>158</v>
          </cell>
          <cell r="B160" t="str">
            <v>IND_CH_HVC_GSOSC_NEW</v>
          </cell>
          <cell r="C160" t="str">
            <v>IND_BIO</v>
          </cell>
          <cell r="D160">
            <v>142.30010093059701</v>
          </cell>
          <cell r="E160">
            <v>142.30010093059701</v>
          </cell>
          <cell r="F160">
            <v>174.96180672484081</v>
          </cell>
          <cell r="G160">
            <v>147.96701390528071</v>
          </cell>
          <cell r="H160">
            <v>0.68997409358840123</v>
          </cell>
          <cell r="I160">
            <v>37.489058256118383</v>
          </cell>
          <cell r="J160">
            <v>32.479342090815159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IND_CH_HVC_GSOSC_NEW</v>
          </cell>
          <cell r="C161" t="str">
            <v>IND_CH_MD</v>
          </cell>
          <cell r="D161">
            <v>3.573913349871479</v>
          </cell>
          <cell r="E161">
            <v>3.573913349871479</v>
          </cell>
          <cell r="F161">
            <v>4.3942227214337244</v>
          </cell>
          <cell r="G161">
            <v>3.716239713664149</v>
          </cell>
          <cell r="H161">
            <v>1.732892392918076E-2</v>
          </cell>
          <cell r="I161">
            <v>0.94154989982050274</v>
          </cell>
          <cell r="J161">
            <v>0.81572924779597888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IND_CH_HVC_GSOSC_NEW</v>
          </cell>
          <cell r="C162" t="str">
            <v>IND_CH_FS_DST</v>
          </cell>
          <cell r="D162">
            <v>1069.7427713901029</v>
          </cell>
          <cell r="E162">
            <v>1069.7427713901029</v>
          </cell>
          <cell r="F162">
            <v>1315.2775492726801</v>
          </cell>
          <cell r="G162">
            <v>1112.343859872263</v>
          </cell>
          <cell r="H162">
            <v>5.1868887951289384</v>
          </cell>
          <cell r="I162">
            <v>281.82445981021863</v>
          </cell>
          <cell r="J162">
            <v>244.16385648314841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IND_CH_OLF_PDH_NEW</v>
          </cell>
          <cell r="C163" t="str">
            <v>IND_LPG</v>
          </cell>
          <cell r="D163">
            <v>0</v>
          </cell>
          <cell r="E163">
            <v>23.841188854782661</v>
          </cell>
          <cell r="F163">
            <v>96.053483392290119</v>
          </cell>
          <cell r="G163">
            <v>186.3339613634997</v>
          </cell>
          <cell r="H163">
            <v>231.0658346116376</v>
          </cell>
          <cell r="I163">
            <v>303.01057223439022</v>
          </cell>
          <cell r="J163">
            <v>312.00552503032333</v>
          </cell>
          <cell r="K163">
            <v>304.77701047530547</v>
          </cell>
          <cell r="L163">
            <v>370.24205647358809</v>
          </cell>
        </row>
        <row r="164">
          <cell r="A164">
            <v>162</v>
          </cell>
          <cell r="B164" t="str">
            <v>IND_CH_OLF_PDH_NEW</v>
          </cell>
          <cell r="C164" t="str">
            <v>IND_CH_MD</v>
          </cell>
          <cell r="D164">
            <v>0</v>
          </cell>
          <cell r="E164">
            <v>0.22376877403632661</v>
          </cell>
          <cell r="F164">
            <v>0.93193409781747005</v>
          </cell>
          <cell r="G164">
            <v>1.86872407282789</v>
          </cell>
          <cell r="H164">
            <v>2.3952919966652129</v>
          </cell>
          <cell r="I164">
            <v>3.1410909353945078</v>
          </cell>
          <cell r="J164">
            <v>3.2343350901553909</v>
          </cell>
          <cell r="K164">
            <v>3.159402320061909</v>
          </cell>
          <cell r="L164">
            <v>3.8380309931609071</v>
          </cell>
        </row>
        <row r="165">
          <cell r="A165">
            <v>163</v>
          </cell>
          <cell r="B165" t="str">
            <v>IND_CH_OLF_PDH_NEW</v>
          </cell>
          <cell r="C165" t="str">
            <v>IND_CH_FS_LPG</v>
          </cell>
          <cell r="D165">
            <v>0</v>
          </cell>
          <cell r="E165">
            <v>126.9789648457015</v>
          </cell>
          <cell r="F165">
            <v>521.72241648505508</v>
          </cell>
          <cell r="G165">
            <v>1032.3908670139849</v>
          </cell>
          <cell r="H165">
            <v>1306.232568848096</v>
          </cell>
          <cell r="I165">
            <v>1712.9415901018051</v>
          </cell>
          <cell r="J165">
            <v>1763.7907358314069</v>
          </cell>
          <cell r="K165">
            <v>1722.9273985404279</v>
          </cell>
          <cell r="L165">
            <v>2093.0062349370769</v>
          </cell>
        </row>
        <row r="166">
          <cell r="A166">
            <v>164</v>
          </cell>
          <cell r="B166" t="str">
            <v>IND_CH_OLF_MTO_NEW</v>
          </cell>
          <cell r="C166" t="str">
            <v>IND_NGA</v>
          </cell>
          <cell r="D166">
            <v>0</v>
          </cell>
          <cell r="E166">
            <v>0</v>
          </cell>
          <cell r="F166">
            <v>0</v>
          </cell>
          <cell r="G166">
            <v>60.017035868930208</v>
          </cell>
          <cell r="H166">
            <v>79.401641466316448</v>
          </cell>
          <cell r="I166">
            <v>82.153779105197302</v>
          </cell>
          <cell r="J166">
            <v>82.153779105197259</v>
          </cell>
          <cell r="K166">
            <v>88.885048624195917</v>
          </cell>
          <cell r="L166">
            <v>48.07592850895842</v>
          </cell>
        </row>
        <row r="167">
          <cell r="A167">
            <v>165</v>
          </cell>
          <cell r="B167" t="str">
            <v>IND_CH_OLF_MTO_NEW</v>
          </cell>
          <cell r="C167" t="str">
            <v>IND_CH_MD</v>
          </cell>
          <cell r="D167">
            <v>0</v>
          </cell>
          <cell r="E167">
            <v>0</v>
          </cell>
          <cell r="F167">
            <v>0</v>
          </cell>
          <cell r="G167">
            <v>2.034022174376231</v>
          </cell>
          <cell r="H167">
            <v>2.690980937097013</v>
          </cell>
          <cell r="I167">
            <v>2.7762059635371248</v>
          </cell>
          <cell r="J167">
            <v>2.776205963537123</v>
          </cell>
          <cell r="K167">
            <v>3.003674386589084</v>
          </cell>
          <cell r="L167">
            <v>1.7686796441423269</v>
          </cell>
        </row>
        <row r="168">
          <cell r="A168">
            <v>166</v>
          </cell>
          <cell r="B168" t="str">
            <v>IND_CH_OLF_MTO_NEW</v>
          </cell>
          <cell r="C168" t="str">
            <v>IND_CH_FS_MTH</v>
          </cell>
          <cell r="D168">
            <v>0</v>
          </cell>
          <cell r="E168">
            <v>0</v>
          </cell>
          <cell r="F168">
            <v>0</v>
          </cell>
          <cell r="G168">
            <v>607.03518352782214</v>
          </cell>
          <cell r="H168">
            <v>803.09847532586707</v>
          </cell>
          <cell r="I168">
            <v>828.2956608316357</v>
          </cell>
          <cell r="J168">
            <v>828.29566083163547</v>
          </cell>
          <cell r="K168">
            <v>896.16206205141873</v>
          </cell>
          <cell r="L168">
            <v>486.11892037486382</v>
          </cell>
        </row>
        <row r="169">
          <cell r="A169">
            <v>167</v>
          </cell>
          <cell r="B169" t="str">
            <v>IND_CH_AMM_NAPPOX_NEW</v>
          </cell>
          <cell r="C169" t="str">
            <v>IND_NAP</v>
          </cell>
          <cell r="D169">
            <v>0</v>
          </cell>
          <cell r="E169">
            <v>14.750585443968591</v>
          </cell>
          <cell r="F169">
            <v>147.66072520328191</v>
          </cell>
          <cell r="G169">
            <v>179.29083322659071</v>
          </cell>
          <cell r="H169">
            <v>172.79385318886179</v>
          </cell>
          <cell r="I169">
            <v>172.7938531888621</v>
          </cell>
          <cell r="J169">
            <v>35.460487645466912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IND_CH_AMM_NAPPOX_NEW</v>
          </cell>
          <cell r="C170" t="str">
            <v>IND_CH_FS_NAP</v>
          </cell>
          <cell r="D170">
            <v>0</v>
          </cell>
          <cell r="E170">
            <v>10.512556419565881</v>
          </cell>
          <cell r="F170">
            <v>113.5587713883029</v>
          </cell>
          <cell r="G170">
            <v>148.73134534189691</v>
          </cell>
          <cell r="H170">
            <v>154.61951962637519</v>
          </cell>
          <cell r="I170">
            <v>154.6195196263682</v>
          </cell>
          <cell r="J170">
            <v>31.73077898474849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IND_CH_AMM_COAGSF_NEW</v>
          </cell>
          <cell r="C171" t="str">
            <v>IND_COA</v>
          </cell>
          <cell r="D171">
            <v>20.836595999998679</v>
          </cell>
          <cell r="E171">
            <v>93.570786121301339</v>
          </cell>
          <cell r="F171">
            <v>34.825666291208123</v>
          </cell>
          <cell r="G171">
            <v>112.5895869371591</v>
          </cell>
          <cell r="H171">
            <v>109.8377873604331</v>
          </cell>
          <cell r="I171">
            <v>90.899098360431168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IND_CH_AMM_COAGSF_NEW</v>
          </cell>
          <cell r="C172" t="str">
            <v>IND_CH_FS_COA</v>
          </cell>
          <cell r="D172">
            <v>16.276054698199388</v>
          </cell>
          <cell r="E172">
            <v>76.624128624964541</v>
          </cell>
          <cell r="F172">
            <v>29.883921922489531</v>
          </cell>
          <cell r="G172">
            <v>101.2659550984973</v>
          </cell>
          <cell r="H172">
            <v>103.6081815101398</v>
          </cell>
          <cell r="I172">
            <v>85.743627110138036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IND_CH_AMM_ELCSYS_NEW</v>
          </cell>
          <cell r="C173" t="str">
            <v>IND_CH_MD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18.35193039400086</v>
          </cell>
          <cell r="I173">
            <v>37.525197826700889</v>
          </cell>
          <cell r="J173">
            <v>80.42351982348714</v>
          </cell>
          <cell r="K173">
            <v>88.399968477123664</v>
          </cell>
          <cell r="L173">
            <v>89.404507291116531</v>
          </cell>
        </row>
        <row r="174">
          <cell r="A174">
            <v>172</v>
          </cell>
          <cell r="B174" t="str">
            <v>IND_CH_AMM_ELCSYS_NEW</v>
          </cell>
          <cell r="C174" t="str">
            <v>IND_HH2_WE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151.57335103193299</v>
          </cell>
          <cell r="I174">
            <v>309.93033760571501</v>
          </cell>
          <cell r="J174">
            <v>664.23870076435685</v>
          </cell>
          <cell r="K174">
            <v>730.11825816291002</v>
          </cell>
          <cell r="L174">
            <v>738.41500466366608</v>
          </cell>
        </row>
        <row r="175">
          <cell r="A175">
            <v>173</v>
          </cell>
          <cell r="B175" t="str">
            <v>IND_CH_MTH_NGASR_NEW</v>
          </cell>
          <cell r="C175" t="str">
            <v>IND_NGA</v>
          </cell>
          <cell r="D175">
            <v>1.205497938461483</v>
          </cell>
          <cell r="E175">
            <v>12.00568757769426</v>
          </cell>
          <cell r="F175">
            <v>19.566321457362491</v>
          </cell>
          <cell r="G175">
            <v>19.531697340594611</v>
          </cell>
          <cell r="H175">
            <v>18.416466155979158</v>
          </cell>
          <cell r="I175">
            <v>19.531697340594611</v>
          </cell>
          <cell r="J175">
            <v>18.416466155979109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IND_CH_MTH_NGASR_NEW</v>
          </cell>
          <cell r="C176" t="str">
            <v>IND_CH_MD</v>
          </cell>
          <cell r="D176">
            <v>2.3061699692306641E-2</v>
          </cell>
          <cell r="E176">
            <v>0.24478346692287559</v>
          </cell>
          <cell r="F176">
            <v>0.4248115769797734</v>
          </cell>
          <cell r="G176">
            <v>0.42480166800823249</v>
          </cell>
          <cell r="H176">
            <v>0.40054611770053888</v>
          </cell>
          <cell r="I176">
            <v>0.42480166800823271</v>
          </cell>
          <cell r="J176">
            <v>0.40054611770053772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IND_CH_MTH_NGASR_NEW</v>
          </cell>
          <cell r="C177" t="str">
            <v>IND_CH_FS_NGA</v>
          </cell>
          <cell r="D177">
            <v>1.683271131076846</v>
          </cell>
          <cell r="E177">
            <v>17.876724884352161</v>
          </cell>
          <cell r="F177">
            <v>31.006655318571681</v>
          </cell>
          <cell r="G177">
            <v>31.04009979190527</v>
          </cell>
          <cell r="H177">
            <v>29.267755757597481</v>
          </cell>
          <cell r="I177">
            <v>31.040099791905281</v>
          </cell>
          <cell r="J177">
            <v>29.267755757597399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IND_CH_MTH_ELCSYS_NEW</v>
          </cell>
          <cell r="C178" t="str">
            <v>IND_CH_MD</v>
          </cell>
          <cell r="D178">
            <v>0</v>
          </cell>
          <cell r="E178">
            <v>0</v>
          </cell>
          <cell r="F178">
            <v>0</v>
          </cell>
          <cell r="G178">
            <v>1.2904034531079429</v>
          </cell>
          <cell r="H178">
            <v>0</v>
          </cell>
          <cell r="I178">
            <v>0</v>
          </cell>
          <cell r="J178">
            <v>0.16793887951765751</v>
          </cell>
          <cell r="K178">
            <v>5.2699635318599984</v>
          </cell>
          <cell r="L178">
            <v>5.329849106505713</v>
          </cell>
        </row>
        <row r="179">
          <cell r="A179">
            <v>177</v>
          </cell>
          <cell r="B179" t="str">
            <v>IND_CH_MTH_ELCSYS_NEW</v>
          </cell>
          <cell r="C179" t="str">
            <v>IND_HH2_WE</v>
          </cell>
          <cell r="D179">
            <v>0</v>
          </cell>
          <cell r="E179">
            <v>0</v>
          </cell>
          <cell r="F179">
            <v>0</v>
          </cell>
          <cell r="G179">
            <v>20.5808415148141</v>
          </cell>
          <cell r="H179">
            <v>0</v>
          </cell>
          <cell r="I179">
            <v>0</v>
          </cell>
          <cell r="J179">
            <v>2.6979123067904909</v>
          </cell>
          <cell r="K179">
            <v>84.661154759266239</v>
          </cell>
          <cell r="L179">
            <v>85.623207318506502</v>
          </cell>
        </row>
        <row r="180">
          <cell r="A180">
            <v>178</v>
          </cell>
          <cell r="B180" t="str">
            <v>IND_CH_MTH_NGASR_CCS_NEW</v>
          </cell>
          <cell r="C180" t="str">
            <v>IND_NGA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23.350059773966368</v>
          </cell>
          <cell r="I180">
            <v>31.90611482067057</v>
          </cell>
          <cell r="J180">
            <v>31.906114820670499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IND_CH_MTH_NGASR_CCS_NEW</v>
          </cell>
          <cell r="C181" t="str">
            <v>IND_CH_MD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0.9831604115354261</v>
          </cell>
          <cell r="I181">
            <v>1.343415360870337</v>
          </cell>
          <cell r="J181">
            <v>1.343415360870337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IND_CH_MTH_NGASR_CCS_NEW</v>
          </cell>
          <cell r="C182" t="str">
            <v>IND_CH_FS_NGA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37.114305535462343</v>
          </cell>
          <cell r="I182">
            <v>50.71392987285514</v>
          </cell>
          <cell r="J182">
            <v>50.713929872855203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IND_CH_CHL_MERC_NEW</v>
          </cell>
          <cell r="C183" t="str">
            <v>IND_CH_MD</v>
          </cell>
          <cell r="D183">
            <v>3.710826088304787</v>
          </cell>
          <cell r="E183">
            <v>2.1684441253123281</v>
          </cell>
          <cell r="F183">
            <v>6.1224832594060041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IND_CH_CHL_MEMB_NEW</v>
          </cell>
          <cell r="C184" t="str">
            <v>IND_CH_MD</v>
          </cell>
          <cell r="D184">
            <v>0.2614510199155774</v>
          </cell>
          <cell r="E184">
            <v>0.42033926031443319</v>
          </cell>
          <cell r="F184">
            <v>0.19251538122401041</v>
          </cell>
          <cell r="G184">
            <v>6.49643834554435</v>
          </cell>
          <cell r="H184">
            <v>8.3471958298949982</v>
          </cell>
          <cell r="I184">
            <v>10.205361020544929</v>
          </cell>
          <cell r="J184">
            <v>10.291848042429541</v>
          </cell>
          <cell r="K184">
            <v>10.432248325390921</v>
          </cell>
          <cell r="L184">
            <v>10.473110141584931</v>
          </cell>
        </row>
        <row r="185">
          <cell r="A185">
            <v>183</v>
          </cell>
          <cell r="B185" t="str">
            <v>IND_CH_EC_NEW</v>
          </cell>
          <cell r="C185" t="str">
            <v>IND_CH_ELC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231.54739772375041</v>
          </cell>
          <cell r="K185">
            <v>231.54739772375049</v>
          </cell>
          <cell r="L185">
            <v>236.11308678020461</v>
          </cell>
        </row>
        <row r="186">
          <cell r="A186">
            <v>184</v>
          </cell>
          <cell r="B186" t="str">
            <v>IND_IS_BOF_BFBOF_NEW</v>
          </cell>
          <cell r="C186" t="str">
            <v>IND_COA</v>
          </cell>
          <cell r="D186">
            <v>29.359359459276671</v>
          </cell>
          <cell r="E186">
            <v>34.583519673997152</v>
          </cell>
          <cell r="F186">
            <v>18.460738406872021</v>
          </cell>
          <cell r="G186">
            <v>34.583519673992477</v>
          </cell>
          <cell r="H186">
            <v>34.583519673992463</v>
          </cell>
          <cell r="I186">
            <v>34.58351967399247</v>
          </cell>
          <cell r="J186">
            <v>5.2241602147157353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IND_IS_BOF_BFBOF_NEW</v>
          </cell>
          <cell r="C187" t="str">
            <v>IND_COK</v>
          </cell>
          <cell r="D187">
            <v>47.301190239945747</v>
          </cell>
          <cell r="E187">
            <v>55.717892808106527</v>
          </cell>
          <cell r="F187">
            <v>29.742300766627149</v>
          </cell>
          <cell r="G187">
            <v>55.717892808098981</v>
          </cell>
          <cell r="H187">
            <v>55.717892808098981</v>
          </cell>
          <cell r="I187">
            <v>55.717892808098973</v>
          </cell>
          <cell r="J187">
            <v>8.4167025681531289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IND_IS_BOF_BFBOF_NEW</v>
          </cell>
          <cell r="C188" t="str">
            <v>IND_BFG</v>
          </cell>
          <cell r="D188">
            <v>0.81553776275768564</v>
          </cell>
          <cell r="E188">
            <v>0.96065332427770322</v>
          </cell>
          <cell r="F188">
            <v>0.51279828907977831</v>
          </cell>
          <cell r="G188">
            <v>0.96065332427756878</v>
          </cell>
          <cell r="H188">
            <v>0.96065332427756867</v>
          </cell>
          <cell r="I188">
            <v>0.96065332427756878</v>
          </cell>
          <cell r="J188">
            <v>0.1451155615198815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IND_IS_DRI_DRIEAF_NEW</v>
          </cell>
          <cell r="C189" t="str">
            <v>IND_NGA</v>
          </cell>
          <cell r="D189">
            <v>2.8955165882703641E-2</v>
          </cell>
          <cell r="E189">
            <v>6.3624745477478104</v>
          </cell>
          <cell r="F189">
            <v>11.84376646303059</v>
          </cell>
          <cell r="G189">
            <v>16.916390800488038</v>
          </cell>
          <cell r="H189">
            <v>21.881009655879069</v>
          </cell>
          <cell r="I189">
            <v>25.373632458679729</v>
          </cell>
          <cell r="J189">
            <v>19.892340543396969</v>
          </cell>
          <cell r="K189">
            <v>13.07601623145081</v>
          </cell>
          <cell r="L189">
            <v>0</v>
          </cell>
        </row>
        <row r="190">
          <cell r="A190">
            <v>188</v>
          </cell>
          <cell r="B190" t="str">
            <v>IND_IS_DRI_DRIEAF_NEW</v>
          </cell>
          <cell r="C190" t="str">
            <v>IND_COK</v>
          </cell>
          <cell r="D190">
            <v>8.3575655920078859E-2</v>
          </cell>
          <cell r="E190">
            <v>17.49680500630646</v>
          </cell>
          <cell r="F190">
            <v>32.570357773334088</v>
          </cell>
          <cell r="G190">
            <v>51.234663261207089</v>
          </cell>
          <cell r="H190">
            <v>66.263600995774226</v>
          </cell>
          <cell r="I190">
            <v>69.777489261369126</v>
          </cell>
          <cell r="J190">
            <v>54.703936494341598</v>
          </cell>
          <cell r="K190">
            <v>35.95904463649174</v>
          </cell>
          <cell r="L190">
            <v>0</v>
          </cell>
        </row>
        <row r="191">
          <cell r="A191">
            <v>189</v>
          </cell>
          <cell r="B191" t="str">
            <v>IND_IS_SCR_NEW</v>
          </cell>
          <cell r="C191" t="str">
            <v>IND_NGA</v>
          </cell>
          <cell r="D191">
            <v>10.764516467114101</v>
          </cell>
          <cell r="E191">
            <v>60.672293393677158</v>
          </cell>
          <cell r="F191">
            <v>94.376841728251165</v>
          </cell>
          <cell r="G191">
            <v>147.73228893719201</v>
          </cell>
          <cell r="H191">
            <v>164.82190395622749</v>
          </cell>
          <cell r="I191">
            <v>201.42869999908871</v>
          </cell>
          <cell r="J191">
            <v>231.6836624008325</v>
          </cell>
          <cell r="K191">
            <v>237.46442250377291</v>
          </cell>
          <cell r="L191">
            <v>247.90049873926421</v>
          </cell>
        </row>
        <row r="192">
          <cell r="A192">
            <v>190</v>
          </cell>
          <cell r="B192" t="str">
            <v>IND_IS_SCR_NEW</v>
          </cell>
          <cell r="C192" t="str">
            <v>IND_BFG</v>
          </cell>
          <cell r="D192">
            <v>1.4774826523489939</v>
          </cell>
          <cell r="E192">
            <v>8.3275696814851017</v>
          </cell>
          <cell r="F192">
            <v>12.95368415877957</v>
          </cell>
          <cell r="G192">
            <v>20.276980834516561</v>
          </cell>
          <cell r="H192">
            <v>22.62261426850181</v>
          </cell>
          <cell r="I192">
            <v>27.647076470463158</v>
          </cell>
          <cell r="J192">
            <v>31.799718368741711</v>
          </cell>
          <cell r="K192">
            <v>32.593156029929617</v>
          </cell>
          <cell r="L192">
            <v>34.025558650487262</v>
          </cell>
        </row>
        <row r="193">
          <cell r="A193">
            <v>191</v>
          </cell>
          <cell r="B193" t="str">
            <v>IND_IS_BOF_BFBOF_CCS_NEW</v>
          </cell>
          <cell r="C193" t="str">
            <v>IND_COA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2.2782757948252672</v>
          </cell>
        </row>
        <row r="194">
          <cell r="A194">
            <v>192</v>
          </cell>
          <cell r="B194" t="str">
            <v>IND_IS_BOF_BFBOF_CCS_NEW</v>
          </cell>
          <cell r="C194" t="str">
            <v>IND_COK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3.6072700084733391</v>
          </cell>
        </row>
        <row r="195">
          <cell r="A195">
            <v>193</v>
          </cell>
          <cell r="B195" t="str">
            <v>IND_IS_BOF_BFBOF_CCS_NEW</v>
          </cell>
          <cell r="C195" t="str">
            <v>IND_BFG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6.3285438745146388E-2</v>
          </cell>
        </row>
        <row r="196">
          <cell r="A196">
            <v>194</v>
          </cell>
          <cell r="B196" t="str">
            <v>IND_IS_BOF_TGR_CCS_NEW</v>
          </cell>
          <cell r="C196" t="str">
            <v>IND_NGA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1.229769528794814</v>
          </cell>
          <cell r="K196">
            <v>13.470720254838749</v>
          </cell>
          <cell r="L196">
            <v>13.470720254838669</v>
          </cell>
        </row>
        <row r="197">
          <cell r="A197">
            <v>195</v>
          </cell>
          <cell r="B197" t="str">
            <v>IND_IS_BOF_TGR_CCS_NEW</v>
          </cell>
          <cell r="C197" t="str">
            <v>IND_COA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4.3725138801582712</v>
          </cell>
          <cell r="K197">
            <v>47.895894239426347</v>
          </cell>
          <cell r="L197">
            <v>47.895894239426369</v>
          </cell>
        </row>
        <row r="198">
          <cell r="A198">
            <v>196</v>
          </cell>
          <cell r="B198" t="str">
            <v>IND_IS_BOF_TGR_CCS_NEW</v>
          </cell>
          <cell r="C198" t="str">
            <v>IND_COK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7.1053350552568917</v>
          </cell>
          <cell r="K198">
            <v>77.830828139067762</v>
          </cell>
          <cell r="L198">
            <v>77.830828139067847</v>
          </cell>
        </row>
        <row r="199">
          <cell r="A199">
            <v>197</v>
          </cell>
          <cell r="B199" t="str">
            <v>IND_IS_BOF_TGR_CCS_NEW</v>
          </cell>
          <cell r="C199" t="str">
            <v>IND_BFG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0.136641058754946</v>
          </cell>
          <cell r="K199">
            <v>1.496746694978706</v>
          </cell>
          <cell r="L199">
            <v>1.4967466949820749</v>
          </cell>
        </row>
        <row r="200">
          <cell r="A200">
            <v>198</v>
          </cell>
          <cell r="B200" t="str">
            <v>IND_IS_BOF_HISBOF_NEW</v>
          </cell>
          <cell r="C200" t="str">
            <v>IND_NGA</v>
          </cell>
          <cell r="D200">
            <v>0</v>
          </cell>
          <cell r="E200">
            <v>0</v>
          </cell>
          <cell r="F200">
            <v>0</v>
          </cell>
          <cell r="G200">
            <v>0.55025342166299362</v>
          </cell>
          <cell r="H200">
            <v>0</v>
          </cell>
          <cell r="I200">
            <v>0</v>
          </cell>
          <cell r="J200">
            <v>1.6507602649890669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IND_IS_BOF_HISBOF_NEW</v>
          </cell>
          <cell r="C201" t="str">
            <v>IND_COA</v>
          </cell>
          <cell r="D201">
            <v>0</v>
          </cell>
          <cell r="E201">
            <v>0</v>
          </cell>
          <cell r="F201">
            <v>0</v>
          </cell>
          <cell r="G201">
            <v>51.12734692723869</v>
          </cell>
          <cell r="H201">
            <v>0</v>
          </cell>
          <cell r="I201">
            <v>0</v>
          </cell>
          <cell r="J201">
            <v>50.623314792998151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IND_IS_BOF_HISBOF_CCS_NEW</v>
          </cell>
          <cell r="C202" t="str">
            <v>IND_NGA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3.311637719095927</v>
          </cell>
          <cell r="I202">
            <v>3.3053604020924232</v>
          </cell>
          <cell r="J202">
            <v>3.51943776869386</v>
          </cell>
          <cell r="K202">
            <v>1.742374996878892</v>
          </cell>
          <cell r="L202">
            <v>0.44548346508171471</v>
          </cell>
        </row>
        <row r="203">
          <cell r="A203">
            <v>201</v>
          </cell>
          <cell r="B203" t="str">
            <v>IND_IS_BOF_HISBOF_CCS_NEW</v>
          </cell>
          <cell r="C203" t="str">
            <v>IND_COA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304.67067015682642</v>
          </cell>
          <cell r="I203">
            <v>304.09315699250521</v>
          </cell>
          <cell r="J203">
            <v>323.78827471983749</v>
          </cell>
          <cell r="K203">
            <v>160.2984997128593</v>
          </cell>
          <cell r="L203">
            <v>40.984478787518057</v>
          </cell>
        </row>
        <row r="204">
          <cell r="A204">
            <v>202</v>
          </cell>
          <cell r="B204" t="str">
            <v>IND_IS_DRI_DRIEAF_CCS_NEW</v>
          </cell>
          <cell r="C204" t="str">
            <v>IND_NGA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8.0710243026807102</v>
          </cell>
          <cell r="K204">
            <v>15.482730409982761</v>
          </cell>
          <cell r="L204">
            <v>29.067683633065041</v>
          </cell>
        </row>
        <row r="205">
          <cell r="A205">
            <v>203</v>
          </cell>
          <cell r="B205" t="str">
            <v>IND_IS_DRI_DRIEAF_CCS_NEW</v>
          </cell>
          <cell r="C205" t="str">
            <v>IND_COK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21.18643879453688</v>
          </cell>
          <cell r="K205">
            <v>40.642167326204827</v>
          </cell>
          <cell r="L205">
            <v>76.302669536795719</v>
          </cell>
        </row>
        <row r="206">
          <cell r="A206">
            <v>204</v>
          </cell>
          <cell r="B206" t="str">
            <v>IND_IS_DRI_HDREAF_NEW</v>
          </cell>
          <cell r="C206" t="str">
            <v>IND_NGA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2.214507158030723</v>
          </cell>
          <cell r="L206">
            <v>5.6273990673054008</v>
          </cell>
        </row>
        <row r="207">
          <cell r="A207">
            <v>205</v>
          </cell>
          <cell r="B207" t="str">
            <v>IND_IS_DRI_HDREAF_NEW</v>
          </cell>
          <cell r="C207" t="str">
            <v>IND_HH2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36.317917391703858</v>
          </cell>
          <cell r="L207">
            <v>92.289344703808652</v>
          </cell>
        </row>
        <row r="208">
          <cell r="A208">
            <v>206</v>
          </cell>
          <cell r="B208" t="str">
            <v>IND_FEA_NEW</v>
          </cell>
          <cell r="C208" t="str">
            <v>IND_COK</v>
          </cell>
          <cell r="D208">
            <v>69.043053626526586</v>
          </cell>
          <cell r="E208">
            <v>26.135109064052031</v>
          </cell>
          <cell r="F208">
            <v>12.731549689800049</v>
          </cell>
          <cell r="G208">
            <v>35.606937660988557</v>
          </cell>
          <cell r="H208">
            <v>39.561839286487377</v>
          </cell>
          <cell r="I208">
            <v>44.026046505209393</v>
          </cell>
          <cell r="J208">
            <v>43.767145691415408</v>
          </cell>
          <cell r="K208">
            <v>43.693256724352082</v>
          </cell>
          <cell r="L208">
            <v>43.598890457433022</v>
          </cell>
        </row>
        <row r="209">
          <cell r="A209">
            <v>207</v>
          </cell>
          <cell r="B209" t="str">
            <v>IND_NF_AMN_BAY_NEW</v>
          </cell>
          <cell r="C209" t="str">
            <v>IND_NGA</v>
          </cell>
          <cell r="D209">
            <v>1.3610233058823531</v>
          </cell>
          <cell r="E209">
            <v>4.1767603395854103</v>
          </cell>
          <cell r="F209">
            <v>6.4182032440073851</v>
          </cell>
          <cell r="G209">
            <v>11.140788261041569</v>
          </cell>
          <cell r="H209">
            <v>17.863543440298521</v>
          </cell>
          <cell r="I209">
            <v>20.642897366658229</v>
          </cell>
          <cell r="J209">
            <v>26.275305217101401</v>
          </cell>
          <cell r="K209">
            <v>25.51091828324261</v>
          </cell>
          <cell r="L209">
            <v>17.151832991717381</v>
          </cell>
        </row>
        <row r="210">
          <cell r="A210">
            <v>208</v>
          </cell>
          <cell r="B210" t="str">
            <v>IND_NF_AMN_BAY_NEW</v>
          </cell>
          <cell r="C210" t="str">
            <v>IND_HFO</v>
          </cell>
          <cell r="D210">
            <v>0.40326616470588278</v>
          </cell>
          <cell r="E210">
            <v>1.2375586191364181</v>
          </cell>
          <cell r="F210">
            <v>1.9016898500762629</v>
          </cell>
          <cell r="G210">
            <v>3.300974299567875</v>
          </cell>
          <cell r="H210">
            <v>5.2929017600884496</v>
          </cell>
          <cell r="I210">
            <v>6.1164140345654001</v>
          </cell>
          <cell r="J210">
            <v>7.7852756198818946</v>
          </cell>
          <cell r="K210">
            <v>7.5587906024422553</v>
          </cell>
          <cell r="L210">
            <v>5.0820245901384862</v>
          </cell>
        </row>
        <row r="211">
          <cell r="A211">
            <v>209</v>
          </cell>
          <cell r="B211" t="str">
            <v>IND_NF_AMN_BAY_NEW</v>
          </cell>
          <cell r="C211" t="str">
            <v>IND_COA</v>
          </cell>
          <cell r="D211">
            <v>2.9236796941176459</v>
          </cell>
          <cell r="E211">
            <v>8.9722999887390262</v>
          </cell>
          <cell r="F211">
            <v>13.7872514130529</v>
          </cell>
          <cell r="G211">
            <v>23.932063671867091</v>
          </cell>
          <cell r="H211">
            <v>38.373537760641263</v>
          </cell>
          <cell r="I211">
            <v>44.344001750599148</v>
          </cell>
          <cell r="J211">
            <v>56.443248244143739</v>
          </cell>
          <cell r="K211">
            <v>54.801231867706321</v>
          </cell>
          <cell r="L211">
            <v>36.84467827850402</v>
          </cell>
        </row>
        <row r="212">
          <cell r="A212">
            <v>210</v>
          </cell>
          <cell r="B212" t="str">
            <v>IND_NF_ALU_SEC_NEW</v>
          </cell>
          <cell r="C212" t="str">
            <v>IND_NGA</v>
          </cell>
          <cell r="D212">
            <v>6.853851147424229</v>
          </cell>
          <cell r="E212">
            <v>6.9427310666233044</v>
          </cell>
          <cell r="F212">
            <v>11.211908843587659</v>
          </cell>
          <cell r="G212">
            <v>13.081799092940869</v>
          </cell>
          <cell r="H212">
            <v>12.19235091529346</v>
          </cell>
          <cell r="I212">
            <v>12.1244182469819</v>
          </cell>
          <cell r="J212">
            <v>11.8393446380651</v>
          </cell>
          <cell r="K212">
            <v>11.772360000000001</v>
          </cell>
          <cell r="L212">
            <v>11.746919999999999</v>
          </cell>
        </row>
        <row r="213">
          <cell r="A213">
            <v>211</v>
          </cell>
          <cell r="B213" t="str">
            <v>IND_NF_ALU_SEC_NEW</v>
          </cell>
          <cell r="C213" t="str">
            <v>IND_HFO</v>
          </cell>
          <cell r="D213">
            <v>0.2390878307241012</v>
          </cell>
          <cell r="E213">
            <v>0.24218829302174319</v>
          </cell>
          <cell r="F213">
            <v>0.39111309919491888</v>
          </cell>
          <cell r="G213">
            <v>0.45634182882351909</v>
          </cell>
          <cell r="H213">
            <v>0.42531456681256269</v>
          </cell>
          <cell r="I213">
            <v>0.42294482256913618</v>
          </cell>
          <cell r="J213">
            <v>0.41300039435110808</v>
          </cell>
          <cell r="K213">
            <v>0.41066372093023262</v>
          </cell>
          <cell r="L213">
            <v>0.40977627906976738</v>
          </cell>
        </row>
        <row r="214">
          <cell r="A214">
            <v>212</v>
          </cell>
          <cell r="B214" t="str">
            <v>IND_NF_ALU_HLHIA_NEW</v>
          </cell>
          <cell r="C214" t="str">
            <v>IND_NGA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1.4778632740943869</v>
          </cell>
          <cell r="I214">
            <v>1.4778632740943869</v>
          </cell>
          <cell r="J214">
            <v>2.4988655810406861</v>
          </cell>
          <cell r="K214">
            <v>2.4946259529461439</v>
          </cell>
          <cell r="L214">
            <v>0</v>
          </cell>
        </row>
        <row r="215">
          <cell r="A215">
            <v>213</v>
          </cell>
          <cell r="B215" t="str">
            <v>IND_NF_ALU_HLHIA_NEW</v>
          </cell>
          <cell r="C215" t="str">
            <v>IND_NF_AMN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1.4778632740943889</v>
          </cell>
          <cell r="I215">
            <v>1.4778632740943889</v>
          </cell>
          <cell r="J215">
            <v>2.4988655810406888</v>
          </cell>
          <cell r="K215">
            <v>2.4946259529461439</v>
          </cell>
          <cell r="L215">
            <v>0</v>
          </cell>
        </row>
        <row r="216">
          <cell r="A216">
            <v>214</v>
          </cell>
          <cell r="B216" t="str">
            <v>IND_NF_COP_NEW</v>
          </cell>
          <cell r="C216" t="str">
            <v>IND_NGA</v>
          </cell>
          <cell r="D216">
            <v>0.14858466557911959</v>
          </cell>
          <cell r="E216">
            <v>0.97054694228107607</v>
          </cell>
          <cell r="F216">
            <v>1.5342464258215329</v>
          </cell>
          <cell r="G216">
            <v>4.077956172794301</v>
          </cell>
          <cell r="H216">
            <v>4.5053425645885641</v>
          </cell>
          <cell r="I216">
            <v>4.9884933495352337</v>
          </cell>
          <cell r="J216">
            <v>4.9453093852316314</v>
          </cell>
          <cell r="K216">
            <v>4.8756625599705483</v>
          </cell>
          <cell r="L216">
            <v>4.805437032683697</v>
          </cell>
        </row>
        <row r="217">
          <cell r="A217">
            <v>215</v>
          </cell>
          <cell r="B217" t="str">
            <v>IND_NF_COP_NEW</v>
          </cell>
          <cell r="C217" t="str">
            <v>IND_HFO</v>
          </cell>
          <cell r="D217">
            <v>2.2287699836867951E-2</v>
          </cell>
          <cell r="E217">
            <v>0.14558204134216149</v>
          </cell>
          <cell r="F217">
            <v>0.23013696387322999</v>
          </cell>
          <cell r="G217">
            <v>0.61169342591914511</v>
          </cell>
          <cell r="H217">
            <v>0.67580138468828455</v>
          </cell>
          <cell r="I217">
            <v>0.7482740024302853</v>
          </cell>
          <cell r="J217">
            <v>0.74179640778474465</v>
          </cell>
          <cell r="K217">
            <v>0.73134938399558236</v>
          </cell>
          <cell r="L217">
            <v>0.72081555490255422</v>
          </cell>
        </row>
        <row r="218">
          <cell r="A218">
            <v>216</v>
          </cell>
          <cell r="B218" t="str">
            <v>IND_NF_COP_NEW</v>
          </cell>
          <cell r="C218" t="str">
            <v>IND_BIO</v>
          </cell>
          <cell r="D218">
            <v>5.9433866231647793E-2</v>
          </cell>
          <cell r="E218">
            <v>0.38821877691243012</v>
          </cell>
          <cell r="F218">
            <v>0.61369857032861252</v>
          </cell>
          <cell r="G218">
            <v>1.631182469117719</v>
          </cell>
          <cell r="H218">
            <v>1.8021370258354239</v>
          </cell>
          <cell r="I218">
            <v>1.9953973398140921</v>
          </cell>
          <cell r="J218">
            <v>1.97812375409265</v>
          </cell>
          <cell r="K218">
            <v>1.9502650239882171</v>
          </cell>
          <cell r="L218">
            <v>1.922174813073475</v>
          </cell>
        </row>
        <row r="219">
          <cell r="A219">
            <v>217</v>
          </cell>
          <cell r="B219" t="str">
            <v>IND_NF_COP_NEW</v>
          </cell>
          <cell r="C219" t="str">
            <v>IND_COA</v>
          </cell>
          <cell r="D219">
            <v>1.4858466557911971E-2</v>
          </cell>
          <cell r="E219">
            <v>9.7054694228107599E-2</v>
          </cell>
          <cell r="F219">
            <v>0.15342464258215341</v>
          </cell>
          <cell r="G219">
            <v>0.40779561727943009</v>
          </cell>
          <cell r="H219">
            <v>0.45053425645885647</v>
          </cell>
          <cell r="I219">
            <v>0.49884933495352352</v>
          </cell>
          <cell r="J219">
            <v>0.49453093852316299</v>
          </cell>
          <cell r="K219">
            <v>0.48756625599705472</v>
          </cell>
          <cell r="L219">
            <v>0.48054370326836948</v>
          </cell>
        </row>
        <row r="220">
          <cell r="A220">
            <v>218</v>
          </cell>
          <cell r="B220" t="str">
            <v>IND_NF_EC_NEW</v>
          </cell>
          <cell r="C220" t="str">
            <v>IND_NF_ELC</v>
          </cell>
          <cell r="D220">
            <v>0</v>
          </cell>
          <cell r="E220">
            <v>0</v>
          </cell>
          <cell r="F220">
            <v>0</v>
          </cell>
          <cell r="G220">
            <v>35.926583179956609</v>
          </cell>
          <cell r="H220">
            <v>102.026943617397</v>
          </cell>
          <cell r="I220">
            <v>99.766137274133342</v>
          </cell>
          <cell r="J220">
            <v>93.473820963999358</v>
          </cell>
          <cell r="K220">
            <v>94.175393755291452</v>
          </cell>
          <cell r="L220">
            <v>104.74002963135329</v>
          </cell>
        </row>
        <row r="221">
          <cell r="A221">
            <v>219</v>
          </cell>
          <cell r="B221" t="str">
            <v>IND_NM_CLK_DRY_NEW</v>
          </cell>
          <cell r="C221" t="str">
            <v>IND_NGA</v>
          </cell>
          <cell r="D221">
            <v>7.9258441953103391</v>
          </cell>
          <cell r="E221">
            <v>16.014698462375371</v>
          </cell>
          <cell r="F221">
            <v>21.381283711987859</v>
          </cell>
          <cell r="G221">
            <v>47.492664631117769</v>
          </cell>
          <cell r="H221">
            <v>47.492664631117783</v>
          </cell>
          <cell r="I221">
            <v>47.492664631117783</v>
          </cell>
          <cell r="J221">
            <v>39.56682043580745</v>
          </cell>
          <cell r="K221">
            <v>0</v>
          </cell>
          <cell r="L221">
            <v>0</v>
          </cell>
        </row>
        <row r="222">
          <cell r="A222">
            <v>220</v>
          </cell>
          <cell r="B222" t="str">
            <v>IND_NM_CLK_DRY_NEW</v>
          </cell>
          <cell r="C222" t="str">
            <v>IND_HFO</v>
          </cell>
          <cell r="D222">
            <v>15.85168839062068</v>
          </cell>
          <cell r="E222">
            <v>32.029396924750742</v>
          </cell>
          <cell r="F222">
            <v>42.762567423975717</v>
          </cell>
          <cell r="G222">
            <v>94.985329262235538</v>
          </cell>
          <cell r="H222">
            <v>94.985329262235553</v>
          </cell>
          <cell r="I222">
            <v>94.985329262235538</v>
          </cell>
          <cell r="J222">
            <v>79.133640871614858</v>
          </cell>
          <cell r="K222">
            <v>0</v>
          </cell>
          <cell r="L222">
            <v>0</v>
          </cell>
        </row>
        <row r="223">
          <cell r="A223">
            <v>221</v>
          </cell>
          <cell r="B223" t="str">
            <v>IND_NM_CLK_DRY_NEW</v>
          </cell>
          <cell r="C223" t="str">
            <v>IND_COA</v>
          </cell>
          <cell r="D223">
            <v>61.425292513655137</v>
          </cell>
          <cell r="E223">
            <v>124.1139130834091</v>
          </cell>
          <cell r="F223">
            <v>165.70494876790599</v>
          </cell>
          <cell r="G223">
            <v>368.06815089116282</v>
          </cell>
          <cell r="H223">
            <v>368.06815089116282</v>
          </cell>
          <cell r="I223">
            <v>368.06815089116282</v>
          </cell>
          <cell r="J223">
            <v>306.64285837750748</v>
          </cell>
          <cell r="K223">
            <v>0</v>
          </cell>
          <cell r="L223">
            <v>0</v>
          </cell>
        </row>
        <row r="224">
          <cell r="A224">
            <v>222</v>
          </cell>
          <cell r="B224" t="str">
            <v>IND_NM_CLK_DRY_NEW</v>
          </cell>
          <cell r="C224" t="str">
            <v>IND_BGS</v>
          </cell>
          <cell r="D224">
            <v>4.9536526220689643</v>
          </cell>
          <cell r="E224">
            <v>10.00918653898461</v>
          </cell>
          <cell r="F224">
            <v>13.36330231999241</v>
          </cell>
          <cell r="G224">
            <v>29.68291539444861</v>
          </cell>
          <cell r="H224">
            <v>29.68291539444861</v>
          </cell>
          <cell r="I224">
            <v>29.68291539444861</v>
          </cell>
          <cell r="J224">
            <v>24.729262772379641</v>
          </cell>
          <cell r="K224">
            <v>0</v>
          </cell>
          <cell r="L224">
            <v>0</v>
          </cell>
        </row>
        <row r="225">
          <cell r="A225">
            <v>223</v>
          </cell>
          <cell r="B225" t="str">
            <v>IND_NM_CLK_DRY_OCCS_NEW</v>
          </cell>
          <cell r="C225" t="str">
            <v>IND_NGA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6.2382486823189307</v>
          </cell>
          <cell r="I225">
            <v>8.4969283021293478</v>
          </cell>
          <cell r="J225">
            <v>20.860224955938929</v>
          </cell>
          <cell r="K225">
            <v>62.141514814420177</v>
          </cell>
          <cell r="L225">
            <v>63.056844913367698</v>
          </cell>
        </row>
        <row r="226">
          <cell r="A226">
            <v>224</v>
          </cell>
          <cell r="B226" t="str">
            <v>IND_NM_CLK_DRY_OCCS_NEW</v>
          </cell>
          <cell r="C226" t="str">
            <v>IND_HFO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12.47649736463786</v>
          </cell>
          <cell r="I226">
            <v>16.993856604258699</v>
          </cell>
          <cell r="J226">
            <v>41.720449911877843</v>
          </cell>
          <cell r="K226">
            <v>124.2830296288404</v>
          </cell>
          <cell r="L226">
            <v>126.1136898267355</v>
          </cell>
        </row>
        <row r="227">
          <cell r="A227">
            <v>225</v>
          </cell>
          <cell r="B227" t="str">
            <v>IND_NM_CLK_DRY_OCCS_NEW</v>
          </cell>
          <cell r="C227" t="str">
            <v>IND_COA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50.797167841739864</v>
          </cell>
          <cell r="I227">
            <v>69.189273317338973</v>
          </cell>
          <cell r="J227">
            <v>169.86183178407401</v>
          </cell>
          <cell r="K227">
            <v>506.00947777456429</v>
          </cell>
          <cell r="L227">
            <v>513.46288000885136</v>
          </cell>
        </row>
        <row r="228">
          <cell r="A228">
            <v>226</v>
          </cell>
          <cell r="B228" t="str">
            <v>IND_NM_CLK_DRY_OCCS_NEW</v>
          </cell>
          <cell r="C228" t="str">
            <v>IND_BGS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4.4558919159420922</v>
          </cell>
          <cell r="I228">
            <v>6.0692345015209606</v>
          </cell>
          <cell r="J228">
            <v>14.90016068281351</v>
          </cell>
          <cell r="K228">
            <v>44.386796296014417</v>
          </cell>
          <cell r="L228">
            <v>45.040603509548347</v>
          </cell>
        </row>
        <row r="229">
          <cell r="A229">
            <v>227</v>
          </cell>
          <cell r="B229" t="str">
            <v>IND_NM_CEM_BLN_NEW</v>
          </cell>
          <cell r="C229" t="str">
            <v>IND_NM_CLK</v>
          </cell>
          <cell r="D229">
            <v>22.984948166399992</v>
          </cell>
          <cell r="E229">
            <v>47.099844950087629</v>
          </cell>
          <cell r="F229">
            <v>63.535012277025878</v>
          </cell>
          <cell r="G229">
            <v>145.6226660415405</v>
          </cell>
          <cell r="H229">
            <v>164.51564776513499</v>
          </cell>
          <cell r="I229">
            <v>171.35622032798881</v>
          </cell>
          <cell r="J229">
            <v>185.8143991702697</v>
          </cell>
          <cell r="K229">
            <v>188.20001629510099</v>
          </cell>
          <cell r="L229">
            <v>190.97215888048501</v>
          </cell>
        </row>
        <row r="230">
          <cell r="A230">
            <v>228</v>
          </cell>
          <cell r="B230" t="str">
            <v>IND_NM_CEM_BLN_NEW</v>
          </cell>
          <cell r="C230" t="str">
            <v>MAT_BFS</v>
          </cell>
          <cell r="D230">
            <v>11.840730873599989</v>
          </cell>
          <cell r="E230">
            <v>24.263556489438951</v>
          </cell>
          <cell r="F230">
            <v>32.730157839679968</v>
          </cell>
          <cell r="G230">
            <v>75.017737051702767</v>
          </cell>
          <cell r="H230">
            <v>84.750485212342284</v>
          </cell>
          <cell r="I230">
            <v>88.274416532600355</v>
          </cell>
          <cell r="J230">
            <v>95.722569269532897</v>
          </cell>
          <cell r="K230">
            <v>96.951523545961209</v>
          </cell>
          <cell r="L230">
            <v>98.379596999037773</v>
          </cell>
        </row>
        <row r="231">
          <cell r="A231">
            <v>229</v>
          </cell>
          <cell r="B231" t="str">
            <v>IND_NM_LIM_LRK_NEW</v>
          </cell>
          <cell r="C231" t="str">
            <v>IND_NGA</v>
          </cell>
          <cell r="D231">
            <v>0.44330608000000082</v>
          </cell>
          <cell r="E231">
            <v>1.8829960970431681</v>
          </cell>
          <cell r="F231">
            <v>2.934327152467735</v>
          </cell>
          <cell r="G231">
            <v>4.6075506687945182</v>
          </cell>
          <cell r="H231">
            <v>5.8566464739609838</v>
          </cell>
          <cell r="I231">
            <v>7.0760183796007041</v>
          </cell>
          <cell r="J231">
            <v>8.2014543351126807</v>
          </cell>
          <cell r="K231">
            <v>8.255182010940997</v>
          </cell>
          <cell r="L231">
            <v>8.3018421703218781</v>
          </cell>
        </row>
        <row r="232">
          <cell r="A232">
            <v>230</v>
          </cell>
          <cell r="B232" t="str">
            <v>IND_NM_LIM_LRK_NEW</v>
          </cell>
          <cell r="C232" t="str">
            <v>IND_HFO</v>
          </cell>
          <cell r="D232">
            <v>0.1477686933333337</v>
          </cell>
          <cell r="E232">
            <v>0.62766536568105591</v>
          </cell>
          <cell r="F232">
            <v>0.97810905082257804</v>
          </cell>
          <cell r="G232">
            <v>1.5358502229315061</v>
          </cell>
          <cell r="H232">
            <v>1.9522154913203269</v>
          </cell>
          <cell r="I232">
            <v>2.358672793200232</v>
          </cell>
          <cell r="J232">
            <v>2.7338181117042262</v>
          </cell>
          <cell r="K232">
            <v>2.7517273369803319</v>
          </cell>
          <cell r="L232">
            <v>2.7672807234406278</v>
          </cell>
        </row>
        <row r="233">
          <cell r="A233">
            <v>231</v>
          </cell>
          <cell r="B233" t="str">
            <v>IND_NM_LIM_LRK_NEW</v>
          </cell>
          <cell r="C233" t="str">
            <v>IND_BIO</v>
          </cell>
          <cell r="D233">
            <v>2.0687617066666659</v>
          </cell>
          <cell r="E233">
            <v>8.7873151195347745</v>
          </cell>
          <cell r="F233">
            <v>13.693526711516091</v>
          </cell>
          <cell r="G233">
            <v>21.501903121041071</v>
          </cell>
          <cell r="H233">
            <v>27.331016878484579</v>
          </cell>
          <cell r="I233">
            <v>33.021419104803243</v>
          </cell>
          <cell r="J233">
            <v>38.273453563859128</v>
          </cell>
          <cell r="K233">
            <v>38.524182717724607</v>
          </cell>
          <cell r="L233">
            <v>38.741930128168732</v>
          </cell>
        </row>
        <row r="234">
          <cell r="A234">
            <v>232</v>
          </cell>
          <cell r="B234" t="str">
            <v>IND_NM_LIM_LRK_NEW</v>
          </cell>
          <cell r="C234" t="str">
            <v>IND_COA</v>
          </cell>
          <cell r="D234">
            <v>11.96926416000003</v>
          </cell>
          <cell r="E234">
            <v>50.840894620165521</v>
          </cell>
          <cell r="F234">
            <v>79.226833116628825</v>
          </cell>
          <cell r="G234">
            <v>124.403868057452</v>
          </cell>
          <cell r="H234">
            <v>158.12945479694659</v>
          </cell>
          <cell r="I234">
            <v>191.0524962492189</v>
          </cell>
          <cell r="J234">
            <v>221.4392670480423</v>
          </cell>
          <cell r="K234">
            <v>222.88991429540681</v>
          </cell>
          <cell r="L234">
            <v>224.14973859869079</v>
          </cell>
        </row>
        <row r="235">
          <cell r="A235">
            <v>233</v>
          </cell>
          <cell r="B235" t="str">
            <v>IND_NM_GLS_FOSS_NEW</v>
          </cell>
          <cell r="C235" t="str">
            <v>IND_NGA</v>
          </cell>
          <cell r="D235">
            <v>94.773061713920043</v>
          </cell>
          <cell r="E235">
            <v>116.76925295786501</v>
          </cell>
          <cell r="F235">
            <v>130.15772289813859</v>
          </cell>
          <cell r="G235">
            <v>0</v>
          </cell>
          <cell r="H235">
            <v>0</v>
          </cell>
          <cell r="I235">
            <v>5.8119611812078178</v>
          </cell>
          <cell r="J235">
            <v>0</v>
          </cell>
          <cell r="K235">
            <v>0</v>
          </cell>
          <cell r="L235">
            <v>0</v>
          </cell>
        </row>
        <row r="236">
          <cell r="A236">
            <v>234</v>
          </cell>
          <cell r="B236" t="str">
            <v>IND_NM_GLS_FOSS_NEW</v>
          </cell>
          <cell r="C236" t="str">
            <v>IND_BIO</v>
          </cell>
          <cell r="D236">
            <v>186.5844652492801</v>
          </cell>
          <cell r="E236">
            <v>229.88946676079661</v>
          </cell>
          <cell r="F236">
            <v>256.24801695571023</v>
          </cell>
          <cell r="G236">
            <v>0</v>
          </cell>
          <cell r="H236">
            <v>0</v>
          </cell>
          <cell r="I236">
            <v>11.442298575502891</v>
          </cell>
          <cell r="J236">
            <v>0</v>
          </cell>
          <cell r="K236">
            <v>0</v>
          </cell>
          <cell r="L236">
            <v>0</v>
          </cell>
        </row>
        <row r="237">
          <cell r="A237">
            <v>235</v>
          </cell>
          <cell r="B237" t="str">
            <v>IND_NM_GLS_ELEC_NEW</v>
          </cell>
          <cell r="C237" t="str">
            <v>IND_BIO</v>
          </cell>
          <cell r="D237">
            <v>0</v>
          </cell>
          <cell r="E237">
            <v>0</v>
          </cell>
          <cell r="F237">
            <v>0</v>
          </cell>
          <cell r="G237">
            <v>162.1344271368267</v>
          </cell>
          <cell r="H237">
            <v>184.89142368468211</v>
          </cell>
          <cell r="I237">
            <v>217.2681991746507</v>
          </cell>
          <cell r="J237">
            <v>264.63628392736672</v>
          </cell>
          <cell r="K237">
            <v>267.98132718390212</v>
          </cell>
          <cell r="L237">
            <v>266.67593696916589</v>
          </cell>
        </row>
        <row r="238">
          <cell r="A238">
            <v>236</v>
          </cell>
          <cell r="B238" t="str">
            <v>IND_NM_CRM_NEW</v>
          </cell>
          <cell r="C238" t="str">
            <v>IND_NGA</v>
          </cell>
          <cell r="D238">
            <v>27.81995181354327</v>
          </cell>
          <cell r="E238">
            <v>108.5675997795353</v>
          </cell>
          <cell r="F238">
            <v>167.33109357617701</v>
          </cell>
          <cell r="G238">
            <v>376.35462959882642</v>
          </cell>
          <cell r="H238">
            <v>419.92308601886339</v>
          </cell>
          <cell r="I238">
            <v>460.89277260593087</v>
          </cell>
          <cell r="J238">
            <v>463.11884218638482</v>
          </cell>
          <cell r="K238">
            <v>463.69711594461791</v>
          </cell>
          <cell r="L238">
            <v>466.12862769635228</v>
          </cell>
        </row>
        <row r="239">
          <cell r="A239">
            <v>237</v>
          </cell>
          <cell r="B239" t="str">
            <v>IND_NM_EC_NEW</v>
          </cell>
          <cell r="C239" t="str">
            <v>IND_NM_ELC</v>
          </cell>
          <cell r="D239">
            <v>24.14653823003929</v>
          </cell>
          <cell r="E239">
            <v>47.741325130991427</v>
          </cell>
          <cell r="F239">
            <v>64.091110791125928</v>
          </cell>
          <cell r="G239">
            <v>176.78086135777099</v>
          </cell>
          <cell r="H239">
            <v>208.2435403866177</v>
          </cell>
          <cell r="I239">
            <v>233.0205702432288</v>
          </cell>
          <cell r="J239">
            <v>269.18670111229397</v>
          </cell>
          <cell r="K239">
            <v>324.32275722134568</v>
          </cell>
          <cell r="L239">
            <v>326.23005340895162</v>
          </cell>
        </row>
        <row r="240">
          <cell r="A240">
            <v>238</v>
          </cell>
          <cell r="B240" t="str">
            <v>IND_CH_OTH_ELC_NEW</v>
          </cell>
          <cell r="C240" t="str">
            <v>IND_CH_ELC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253.25688616451691</v>
          </cell>
        </row>
        <row r="241">
          <cell r="A241">
            <v>239</v>
          </cell>
          <cell r="B241" t="str">
            <v>IND_CH_OTH_BIO_NEW</v>
          </cell>
          <cell r="C241" t="str">
            <v>IND_BIO</v>
          </cell>
          <cell r="D241">
            <v>173.30851936704971</v>
          </cell>
          <cell r="E241">
            <v>204.52124754292029</v>
          </cell>
          <cell r="F241">
            <v>229.18263784007181</v>
          </cell>
          <cell r="G241">
            <v>277.73809362773932</v>
          </cell>
          <cell r="H241">
            <v>305.53956147847322</v>
          </cell>
          <cell r="I241">
            <v>335.77235643441139</v>
          </cell>
          <cell r="J241">
            <v>369.55949487052482</v>
          </cell>
          <cell r="K241">
            <v>374.67651849124798</v>
          </cell>
          <cell r="L241">
            <v>79.374416882405285</v>
          </cell>
        </row>
        <row r="242">
          <cell r="A242">
            <v>240</v>
          </cell>
          <cell r="B242" t="str">
            <v>IND_PP_DH_NGA_NEW</v>
          </cell>
          <cell r="C242" t="str">
            <v>IND_NGA</v>
          </cell>
          <cell r="D242">
            <v>59.764230998056867</v>
          </cell>
          <cell r="E242">
            <v>184.505577438404</v>
          </cell>
          <cell r="F242">
            <v>446.16549153097782</v>
          </cell>
          <cell r="G242">
            <v>45.655780299553527</v>
          </cell>
          <cell r="H242">
            <v>43.401535003386151</v>
          </cell>
          <cell r="I242">
            <v>50.808320717667968</v>
          </cell>
          <cell r="J242">
            <v>54.605626309169757</v>
          </cell>
          <cell r="K242">
            <v>52.49094964761116</v>
          </cell>
          <cell r="L242">
            <v>51.205847134439473</v>
          </cell>
        </row>
        <row r="243">
          <cell r="A243">
            <v>241</v>
          </cell>
          <cell r="B243" t="str">
            <v>IND_IS_MD_ELC_NEW</v>
          </cell>
          <cell r="C243" t="str">
            <v>IND_IS_ELC</v>
          </cell>
          <cell r="D243">
            <v>367.33587897840692</v>
          </cell>
          <cell r="E243">
            <v>351.64580085262497</v>
          </cell>
          <cell r="F243">
            <v>327.51056765779811</v>
          </cell>
          <cell r="G243">
            <v>186.95975468769109</v>
          </cell>
          <cell r="H243">
            <v>87.626068106978195</v>
          </cell>
          <cell r="I243">
            <v>51.664031296699477</v>
          </cell>
          <cell r="J243">
            <v>14.78206288324578</v>
          </cell>
          <cell r="K243">
            <v>24.690330705173011</v>
          </cell>
          <cell r="L243">
            <v>41.28796135340729</v>
          </cell>
        </row>
        <row r="244">
          <cell r="A244">
            <v>242</v>
          </cell>
          <cell r="B244" t="str">
            <v>IND_NF_MD_ELC_NEW</v>
          </cell>
          <cell r="C244" t="str">
            <v>IND_NF_ELC</v>
          </cell>
          <cell r="D244">
            <v>47.655113678996287</v>
          </cell>
          <cell r="E244">
            <v>47.269335470319568</v>
          </cell>
          <cell r="F244">
            <v>27.669277146597629</v>
          </cell>
          <cell r="G244">
            <v>20.916832071539709</v>
          </cell>
          <cell r="H244">
            <v>10.76896099859629</v>
          </cell>
          <cell r="I244">
            <v>9.1124060145550683</v>
          </cell>
          <cell r="J244">
            <v>2.4540497375850041</v>
          </cell>
          <cell r="K244">
            <v>2.5239624300468702</v>
          </cell>
          <cell r="L244">
            <v>2.4283801398094709</v>
          </cell>
        </row>
        <row r="245">
          <cell r="A245">
            <v>243</v>
          </cell>
          <cell r="B245" t="str">
            <v>IND_CH_MD_ELC_NEW</v>
          </cell>
          <cell r="C245" t="str">
            <v>IND_CH_ELC</v>
          </cell>
          <cell r="D245">
            <v>517.12999024438795</v>
          </cell>
          <cell r="E245">
            <v>515.88547121910392</v>
          </cell>
          <cell r="F245">
            <v>492.94066087568871</v>
          </cell>
          <cell r="G245">
            <v>510.49904690798257</v>
          </cell>
          <cell r="H245">
            <v>520.35345995259024</v>
          </cell>
          <cell r="I245">
            <v>532.4645301151736</v>
          </cell>
          <cell r="J245">
            <v>585.67758780528106</v>
          </cell>
          <cell r="K245">
            <v>603.62538676096619</v>
          </cell>
          <cell r="L245">
            <v>608.12522954733583</v>
          </cell>
        </row>
        <row r="246">
          <cell r="A246">
            <v>244</v>
          </cell>
          <cell r="B246" t="str">
            <v>IND_NM_MD_ELC_NEW</v>
          </cell>
          <cell r="C246" t="str">
            <v>IND_NM_ELC</v>
          </cell>
          <cell r="D246">
            <v>235.86895931831069</v>
          </cell>
          <cell r="E246">
            <v>217.99972717907389</v>
          </cell>
          <cell r="F246">
            <v>178.35260493777579</v>
          </cell>
          <cell r="G246">
            <v>63.485019361499113</v>
          </cell>
          <cell r="H246">
            <v>34.143883113797358</v>
          </cell>
          <cell r="I246">
            <v>15.87979071018678</v>
          </cell>
          <cell r="J246">
            <v>0</v>
          </cell>
          <cell r="K246">
            <v>0</v>
          </cell>
          <cell r="L246">
            <v>0</v>
          </cell>
        </row>
        <row r="247">
          <cell r="A247">
            <v>245</v>
          </cell>
          <cell r="B247" t="str">
            <v>IND_PP_MD_ELC_NEW</v>
          </cell>
          <cell r="C247" t="str">
            <v>IND_PP_ELC</v>
          </cell>
          <cell r="D247">
            <v>338.00434887386939</v>
          </cell>
          <cell r="E247">
            <v>317.31510447935682</v>
          </cell>
          <cell r="F247">
            <v>280.32381882291878</v>
          </cell>
          <cell r="G247">
            <v>261.58588820398688</v>
          </cell>
          <cell r="H247">
            <v>238.88284744320069</v>
          </cell>
          <cell r="I247">
            <v>239.470341660917</v>
          </cell>
          <cell r="J247">
            <v>229.19232186509811</v>
          </cell>
          <cell r="K247">
            <v>230.72787730547589</v>
          </cell>
          <cell r="L247">
            <v>232.49741176586329</v>
          </cell>
        </row>
        <row r="248">
          <cell r="A248">
            <v>246</v>
          </cell>
          <cell r="B248" t="str">
            <v>IND_OTH_SB_HFO_NEW</v>
          </cell>
          <cell r="C248" t="str">
            <v>IND_HFO</v>
          </cell>
          <cell r="D248">
            <v>7.0275925925926126</v>
          </cell>
          <cell r="E248">
            <v>23.50799343004611</v>
          </cell>
          <cell r="F248">
            <v>33.222906995884713</v>
          </cell>
          <cell r="G248">
            <v>33.222906995884699</v>
          </cell>
          <cell r="H248">
            <v>8.8040703539094451</v>
          </cell>
          <cell r="I248">
            <v>0</v>
          </cell>
          <cell r="J248">
            <v>4.1453747080413432</v>
          </cell>
          <cell r="K248">
            <v>0</v>
          </cell>
          <cell r="L248">
            <v>0</v>
          </cell>
        </row>
        <row r="249">
          <cell r="A249">
            <v>247</v>
          </cell>
          <cell r="B249" t="str">
            <v>IND_OTH_SB_OIL_NEW</v>
          </cell>
          <cell r="C249" t="str">
            <v>IND_OIL</v>
          </cell>
          <cell r="D249">
            <v>0</v>
          </cell>
          <cell r="E249">
            <v>0</v>
          </cell>
          <cell r="F249">
            <v>23.105484773662461</v>
          </cell>
          <cell r="G249">
            <v>23.105484773662461</v>
          </cell>
          <cell r="H249">
            <v>1.163496164906721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A250">
            <v>248</v>
          </cell>
          <cell r="B250" t="str">
            <v>IND_OTH_SB_NGA_NEW</v>
          </cell>
          <cell r="C250" t="str">
            <v>IND_NGA</v>
          </cell>
          <cell r="D250">
            <v>0</v>
          </cell>
          <cell r="E250">
            <v>20.910534185195189</v>
          </cell>
          <cell r="F250">
            <v>45.561451851851743</v>
          </cell>
          <cell r="G250">
            <v>45.561451851851743</v>
          </cell>
          <cell r="H250">
            <v>43.043612658526413</v>
          </cell>
          <cell r="I250">
            <v>27.521721343738321</v>
          </cell>
          <cell r="J250">
            <v>20.726873540206771</v>
          </cell>
          <cell r="K250">
            <v>0</v>
          </cell>
          <cell r="L250">
            <v>0</v>
          </cell>
        </row>
        <row r="251">
          <cell r="A251">
            <v>249</v>
          </cell>
          <cell r="B251" t="str">
            <v>IND_OTH_SB_ELC_NEW</v>
          </cell>
          <cell r="C251" t="str">
            <v>IND_OTH_ELC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48.185858516108013</v>
          </cell>
          <cell r="I251">
            <v>25.25236614543936</v>
          </cell>
          <cell r="J251">
            <v>40.417403403403213</v>
          </cell>
          <cell r="K251">
            <v>0</v>
          </cell>
          <cell r="L251">
            <v>0</v>
          </cell>
        </row>
        <row r="252">
          <cell r="A252">
            <v>250</v>
          </cell>
          <cell r="B252" t="str">
            <v>IND_OTH_SB_BIO_NEW</v>
          </cell>
          <cell r="C252" t="str">
            <v>IND_BIO</v>
          </cell>
          <cell r="D252">
            <v>0</v>
          </cell>
          <cell r="E252">
            <v>2.8792942747037822</v>
          </cell>
          <cell r="F252">
            <v>38.344716049382541</v>
          </cell>
          <cell r="G252">
            <v>38.344716049382548</v>
          </cell>
          <cell r="H252">
            <v>38.344716049382541</v>
          </cell>
          <cell r="I252">
            <v>38.344716049382541</v>
          </cell>
          <cell r="J252">
            <v>38.344716049382541</v>
          </cell>
          <cell r="K252">
            <v>0</v>
          </cell>
          <cell r="L252">
            <v>0</v>
          </cell>
        </row>
        <row r="253">
          <cell r="A253">
            <v>251</v>
          </cell>
          <cell r="B253" t="str">
            <v>IND_OTH_PH_HFO_NEW</v>
          </cell>
          <cell r="C253" t="str">
            <v>IND_HFO</v>
          </cell>
          <cell r="D253">
            <v>3.5563566935974289</v>
          </cell>
          <cell r="E253">
            <v>20.941044540116611</v>
          </cell>
          <cell r="F253">
            <v>31.91771588894375</v>
          </cell>
          <cell r="G253">
            <v>52.657693048413108</v>
          </cell>
          <cell r="H253">
            <v>52.657693048413108</v>
          </cell>
          <cell r="I253">
            <v>52.657693048413108</v>
          </cell>
          <cell r="J253">
            <v>0</v>
          </cell>
          <cell r="K253">
            <v>0</v>
          </cell>
          <cell r="L253">
            <v>0</v>
          </cell>
        </row>
        <row r="254">
          <cell r="A254">
            <v>252</v>
          </cell>
          <cell r="B254" t="str">
            <v>IND_OTH_PH_OIL_NEW</v>
          </cell>
          <cell r="C254" t="str">
            <v>IND_OIL</v>
          </cell>
          <cell r="D254">
            <v>20.59172656036904</v>
          </cell>
          <cell r="E254">
            <v>20.59172656036904</v>
          </cell>
          <cell r="F254">
            <v>48.005520536442923</v>
          </cell>
          <cell r="G254">
            <v>162.93440738502781</v>
          </cell>
          <cell r="H254">
            <v>26.01396524435237</v>
          </cell>
          <cell r="I254">
            <v>133.765782344965</v>
          </cell>
          <cell r="J254">
            <v>0</v>
          </cell>
          <cell r="K254">
            <v>0</v>
          </cell>
          <cell r="L254">
            <v>0</v>
          </cell>
        </row>
        <row r="255">
          <cell r="A255">
            <v>253</v>
          </cell>
          <cell r="B255" t="str">
            <v>IND_OTH_PH_NGA_NEW</v>
          </cell>
          <cell r="C255" t="str">
            <v>IND_NGA</v>
          </cell>
          <cell r="D255">
            <v>140.02470213091641</v>
          </cell>
          <cell r="E255">
            <v>332.41621932118858</v>
          </cell>
          <cell r="F255">
            <v>447.91153853915671</v>
          </cell>
          <cell r="G255">
            <v>916.64446866130186</v>
          </cell>
          <cell r="H255">
            <v>987.90761936898753</v>
          </cell>
          <cell r="I255">
            <v>1095.479658756909</v>
          </cell>
          <cell r="J255">
            <v>1171.4037266252601</v>
          </cell>
          <cell r="K255">
            <v>55.790651165943629</v>
          </cell>
          <cell r="L255">
            <v>0</v>
          </cell>
        </row>
        <row r="256">
          <cell r="A256">
            <v>254</v>
          </cell>
          <cell r="B256" t="str">
            <v>IND_OTH_PH_COA_NEW</v>
          </cell>
          <cell r="C256" t="str">
            <v>IND_COA</v>
          </cell>
          <cell r="D256">
            <v>5.9321867495795333</v>
          </cell>
          <cell r="E256">
            <v>0</v>
          </cell>
          <cell r="F256">
            <v>0</v>
          </cell>
          <cell r="G256">
            <v>5.9321867495795333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</row>
        <row r="257">
          <cell r="A257">
            <v>255</v>
          </cell>
          <cell r="B257" t="str">
            <v>IND_OTH_PH_ELC_NEW</v>
          </cell>
          <cell r="C257" t="str">
            <v>IND_OTH_ELC</v>
          </cell>
          <cell r="D257">
            <v>83.654097402991681</v>
          </cell>
          <cell r="E257">
            <v>229.89389793183739</v>
          </cell>
          <cell r="F257">
            <v>256.51215678741409</v>
          </cell>
          <cell r="G257">
            <v>256.51215678741409</v>
          </cell>
          <cell r="H257">
            <v>534.57098126204016</v>
          </cell>
          <cell r="I257">
            <v>534.57098126204016</v>
          </cell>
          <cell r="J257">
            <v>780.9358177501731</v>
          </cell>
          <cell r="K257">
            <v>1803.897721032175</v>
          </cell>
          <cell r="L257">
            <v>1873.693336637574</v>
          </cell>
        </row>
        <row r="258">
          <cell r="A258">
            <v>256</v>
          </cell>
          <cell r="B258" t="str">
            <v>IND_OTH_MD_ELC_NEW</v>
          </cell>
          <cell r="C258" t="str">
            <v>IND_OTH_ELC</v>
          </cell>
          <cell r="D258">
            <v>515.70744842298825</v>
          </cell>
          <cell r="E258">
            <v>627.77971287378216</v>
          </cell>
          <cell r="F258">
            <v>692.40920113830168</v>
          </cell>
          <cell r="G258">
            <v>845.46768397511107</v>
          </cell>
          <cell r="H258">
            <v>944.41705002079823</v>
          </cell>
          <cell r="I258">
            <v>1044.8680015061029</v>
          </cell>
          <cell r="J258">
            <v>1140.4619596214191</v>
          </cell>
          <cell r="K258">
            <v>1142.8308002010069</v>
          </cell>
          <cell r="L258">
            <v>1151.5837267769609</v>
          </cell>
        </row>
        <row r="259">
          <cell r="A259">
            <v>257</v>
          </cell>
          <cell r="B259" t="str">
            <v>IND_OTH_OTH_HFO_NEW</v>
          </cell>
          <cell r="C259" t="str">
            <v>IND_HFO</v>
          </cell>
          <cell r="D259">
            <v>5.3449509698099646</v>
          </cell>
          <cell r="E259">
            <v>9.9409237628228269</v>
          </cell>
          <cell r="F259">
            <v>19.380822550908398</v>
          </cell>
          <cell r="G259">
            <v>25.460040657904411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A260">
            <v>258</v>
          </cell>
          <cell r="B260" t="str">
            <v>IND_OTH_OTH_OIL_NEW</v>
          </cell>
          <cell r="C260" t="str">
            <v>IND_OIL</v>
          </cell>
          <cell r="D260">
            <v>20.01077883535584</v>
          </cell>
          <cell r="E260">
            <v>20.01077883535584</v>
          </cell>
          <cell r="F260">
            <v>60.793084936675839</v>
          </cell>
          <cell r="G260">
            <v>60.793084936675839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A261">
            <v>259</v>
          </cell>
          <cell r="B261" t="str">
            <v>IND_OTH_OTH_NGA_NEW</v>
          </cell>
          <cell r="C261" t="str">
            <v>IND_NGA</v>
          </cell>
          <cell r="D261">
            <v>68.778898649505066</v>
          </cell>
          <cell r="E261">
            <v>68.778898649505066</v>
          </cell>
          <cell r="F261">
            <v>85.582302054953587</v>
          </cell>
          <cell r="G261">
            <v>115.77580098606001</v>
          </cell>
          <cell r="H261">
            <v>128.79249165198149</v>
          </cell>
          <cell r="I261">
            <v>46.917167834433897</v>
          </cell>
          <cell r="J261">
            <v>8.4574430787420667</v>
          </cell>
          <cell r="K261">
            <v>0</v>
          </cell>
          <cell r="L261">
            <v>0</v>
          </cell>
        </row>
        <row r="262">
          <cell r="A262">
            <v>260</v>
          </cell>
          <cell r="B262" t="str">
            <v>IND_OTH_OTH_ELC_NEW</v>
          </cell>
          <cell r="C262" t="str">
            <v>IND_OTH_ELC</v>
          </cell>
          <cell r="D262">
            <v>0</v>
          </cell>
          <cell r="E262">
            <v>0</v>
          </cell>
          <cell r="F262">
            <v>0</v>
          </cell>
          <cell r="G262">
            <v>182.1984748944609</v>
          </cell>
          <cell r="H262">
            <v>281.69053151891188</v>
          </cell>
          <cell r="I262">
            <v>381.18258814336292</v>
          </cell>
          <cell r="J262">
            <v>465.15936933082878</v>
          </cell>
          <cell r="K262">
            <v>537.12339444480119</v>
          </cell>
          <cell r="L262">
            <v>555.57470873875991</v>
          </cell>
        </row>
        <row r="263">
          <cell r="A263">
            <v>261</v>
          </cell>
          <cell r="B263" t="str">
            <v>IND_OTH_OTH_GEO_NEW</v>
          </cell>
          <cell r="C263" t="str">
            <v>IND_OTH_ELC</v>
          </cell>
          <cell r="D263">
            <v>0</v>
          </cell>
          <cell r="E263">
            <v>0</v>
          </cell>
          <cell r="F263">
            <v>42.672604204074638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</row>
        <row r="264">
          <cell r="A264">
            <v>262</v>
          </cell>
          <cell r="B264" t="str">
            <v>IND_OTH_OTH_GEO_NEW</v>
          </cell>
          <cell r="C264" t="str">
            <v>IND_GEO</v>
          </cell>
          <cell r="D264">
            <v>9.9498541666666664</v>
          </cell>
          <cell r="E264">
            <v>38.844392770024427</v>
          </cell>
          <cell r="F264">
            <v>42.503597756669819</v>
          </cell>
          <cell r="G264">
            <v>42.802122062225507</v>
          </cell>
          <cell r="H264">
            <v>43.100646367781003</v>
          </cell>
          <cell r="I264">
            <v>43.399170673336592</v>
          </cell>
          <cell r="J264">
            <v>0</v>
          </cell>
          <cell r="K264">
            <v>0</v>
          </cell>
          <cell r="L264">
            <v>0</v>
          </cell>
        </row>
        <row r="265">
          <cell r="A265">
            <v>263</v>
          </cell>
          <cell r="B265" t="str">
            <v>IND_OTH_OTH_LPG_NEW</v>
          </cell>
          <cell r="C265" t="str">
            <v>IND_LPG</v>
          </cell>
          <cell r="D265">
            <v>107.3157639752033</v>
          </cell>
          <cell r="E265">
            <v>107.3157639752033</v>
          </cell>
          <cell r="F265">
            <v>74.256046162040235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</row>
        <row r="266">
          <cell r="A266">
            <v>264</v>
          </cell>
          <cell r="B266" t="str">
            <v>IND_OTH_OTH_BIO_NEW</v>
          </cell>
          <cell r="C266" t="str">
            <v>IND_BIO</v>
          </cell>
          <cell r="D266">
            <v>36.867679717397692</v>
          </cell>
          <cell r="E266">
            <v>41.696662340460449</v>
          </cell>
          <cell r="F266">
            <v>56.213496953668631</v>
          </cell>
          <cell r="G266">
            <v>64.008970204697917</v>
          </cell>
          <cell r="H266">
            <v>98.02306044306205</v>
          </cell>
          <cell r="I266">
            <v>132.03715068142611</v>
          </cell>
          <cell r="J266">
            <v>160.6914184961046</v>
          </cell>
          <cell r="K266">
            <v>82.634368376123106</v>
          </cell>
          <cell r="L266">
            <v>0</v>
          </cell>
        </row>
        <row r="267">
          <cell r="A267">
            <v>265</v>
          </cell>
          <cell r="B267" t="str">
            <v>IND_OTH_EC_ELC_NEW</v>
          </cell>
          <cell r="C267" t="str">
            <v>IND_OTH_ELC</v>
          </cell>
          <cell r="D267">
            <v>181.41916909803919</v>
          </cell>
          <cell r="E267">
            <v>220.60455090750281</v>
          </cell>
          <cell r="F267">
            <v>243.05420171815291</v>
          </cell>
          <cell r="G267">
            <v>290.6634209671804</v>
          </cell>
          <cell r="H267">
            <v>323.4626603912273</v>
          </cell>
          <cell r="I267">
            <v>356.90042075565202</v>
          </cell>
          <cell r="J267">
            <v>381.69821870313632</v>
          </cell>
          <cell r="K267">
            <v>384.0540812278407</v>
          </cell>
          <cell r="L267">
            <v>383.27499196861862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1.008064516129032</v>
          </cell>
          <cell r="E2">
            <v>0</v>
          </cell>
          <cell r="F2">
            <v>0</v>
          </cell>
          <cell r="G2">
            <v>0</v>
          </cell>
          <cell r="H2">
            <v>12.906134490178969</v>
          </cell>
          <cell r="I2">
            <v>15.410789252377571</v>
          </cell>
          <cell r="J2">
            <v>17.945133653815269</v>
          </cell>
          <cell r="K2">
            <v>17.63876400267986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ELC_CEN</v>
          </cell>
          <cell r="D3">
            <v>252.5971513183818</v>
          </cell>
          <cell r="E3">
            <v>252.5971513183818</v>
          </cell>
          <cell r="F3">
            <v>252.5971513183818</v>
          </cell>
          <cell r="G3">
            <v>229.72933941464359</v>
          </cell>
          <cell r="H3">
            <v>145.6169246227339</v>
          </cell>
          <cell r="I3">
            <v>101.4513669162899</v>
          </cell>
          <cell r="J3">
            <v>101.4861208749406</v>
          </cell>
          <cell r="K3">
            <v>156.76615784873519</v>
          </cell>
          <cell r="L3">
            <v>508.70750004020528</v>
          </cell>
        </row>
        <row r="4">
          <cell r="A4">
            <v>2</v>
          </cell>
          <cell r="B4" t="str">
            <v>HH2_FT_NGA</v>
          </cell>
          <cell r="C4" t="str">
            <v>PRI_GAS_NGA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475.6907067712666</v>
          </cell>
          <cell r="L4">
            <v>1120.254637073429</v>
          </cell>
        </row>
        <row r="5">
          <cell r="A5">
            <v>3</v>
          </cell>
          <cell r="B5" t="str">
            <v>HH2_FT_ELC</v>
          </cell>
          <cell r="C5" t="str">
            <v>ELC_CEN</v>
          </cell>
          <cell r="D5">
            <v>0</v>
          </cell>
          <cell r="E5">
            <v>0</v>
          </cell>
          <cell r="F5">
            <v>0</v>
          </cell>
          <cell r="G5">
            <v>3.1359864490227182E-3</v>
          </cell>
          <cell r="H5">
            <v>0.26311134126582358</v>
          </cell>
          <cell r="I5">
            <v>1.0567443212006331</v>
          </cell>
          <cell r="J5">
            <v>6.8122136017986383</v>
          </cell>
          <cell r="K5">
            <v>37.592282427546827</v>
          </cell>
          <cell r="L5">
            <v>150.737070418911</v>
          </cell>
        </row>
        <row r="6">
          <cell r="A6">
            <v>4</v>
          </cell>
          <cell r="B6" t="str">
            <v>HH2_FT_ELC</v>
          </cell>
          <cell r="C6" t="str">
            <v>ELC_DIS</v>
          </cell>
          <cell r="D6">
            <v>0</v>
          </cell>
          <cell r="E6">
            <v>0</v>
          </cell>
          <cell r="F6">
            <v>0.89280793607054287</v>
          </cell>
          <cell r="G6">
            <v>3.7373154064675368E-2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ELC_FT_NGA</v>
          </cell>
          <cell r="C7" t="str">
            <v>PRI_GAS_NGA</v>
          </cell>
          <cell r="D7">
            <v>7902.5008036047784</v>
          </cell>
          <cell r="E7">
            <v>5425.9947955447542</v>
          </cell>
          <cell r="F7">
            <v>6105.1964109801784</v>
          </cell>
          <cell r="G7">
            <v>2952.7450477275052</v>
          </cell>
          <cell r="H7">
            <v>1119.2623261310821</v>
          </cell>
          <cell r="I7">
            <v>316.00374002073539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PRI_GAS_RFG</v>
          </cell>
          <cell r="D8">
            <v>6.8018505380934693</v>
          </cell>
          <cell r="E8">
            <v>4.9588558668878848</v>
          </cell>
          <cell r="F8">
            <v>3.7865871152526829</v>
          </cell>
          <cell r="G8">
            <v>2.9353465040171032</v>
          </cell>
          <cell r="H8">
            <v>1.544369630601099</v>
          </cell>
          <cell r="I8">
            <v>0.44000000000000011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PRI_OIL_CRD</v>
          </cell>
          <cell r="D9">
            <v>1.943385868026706</v>
          </cell>
          <cell r="E9">
            <v>1.416815961967967</v>
          </cell>
          <cell r="F9">
            <v>1.0818820329293379</v>
          </cell>
          <cell r="G9">
            <v>0.83867042971917216</v>
          </cell>
          <cell r="H9">
            <v>0.44124846588602862</v>
          </cell>
          <cell r="I9">
            <v>0.1748707448275863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PRI_OIL_DST</v>
          </cell>
          <cell r="D10">
            <v>62.188347776854563</v>
          </cell>
          <cell r="E10">
            <v>45.338110782974951</v>
          </cell>
          <cell r="F10">
            <v>34.620225053738807</v>
          </cell>
          <cell r="G10">
            <v>26.837453751013509</v>
          </cell>
          <cell r="H10">
            <v>69.596289497754654</v>
          </cell>
          <cell r="I10">
            <v>24.535492706896552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PRI_OIL_NSP</v>
          </cell>
          <cell r="D11">
            <v>4.8584646700667644</v>
          </cell>
          <cell r="E11">
            <v>3.542039904919918</v>
          </cell>
          <cell r="F11">
            <v>2.7047050823233461</v>
          </cell>
          <cell r="G11">
            <v>2.09667607429793</v>
          </cell>
          <cell r="H11">
            <v>1.1031211647150709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PRI_OIL_HFO</v>
          </cell>
          <cell r="D12">
            <v>864.80671127188384</v>
          </cell>
          <cell r="E12">
            <v>630.48310307574548</v>
          </cell>
          <cell r="F12">
            <v>481.43750465355561</v>
          </cell>
          <cell r="G12">
            <v>373.20834122503157</v>
          </cell>
          <cell r="H12">
            <v>147.71857995111441</v>
          </cell>
          <cell r="I12">
            <v>59.487077044827608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ELC_FT_OIL</v>
          </cell>
          <cell r="C13" t="str">
            <v>PRI_OIL_PTC</v>
          </cell>
          <cell r="D13">
            <v>30.12248095441393</v>
          </cell>
          <cell r="E13">
            <v>21.960647410503491</v>
          </cell>
          <cell r="F13">
            <v>16.769171510404739</v>
          </cell>
          <cell r="G13">
            <v>12.99939166064717</v>
          </cell>
          <cell r="H13">
            <v>0</v>
          </cell>
          <cell r="I13">
            <v>2.7104965448275871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ELC_FT_OIL</v>
          </cell>
          <cell r="C14" t="str">
            <v>PRI_OIL_LPG</v>
          </cell>
          <cell r="D14">
            <v>0.97169293401335277</v>
          </cell>
          <cell r="E14">
            <v>0.70840798098398383</v>
          </cell>
          <cell r="F14">
            <v>0.54094101646466919</v>
          </cell>
          <cell r="G14">
            <v>0.41933521485958608</v>
          </cell>
          <cell r="H14">
            <v>0.22062423294301431</v>
          </cell>
          <cell r="I14">
            <v>8.7435372413793122E-2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PRI_GAS_OXY</v>
          </cell>
          <cell r="D15">
            <v>0.38220858660723689</v>
          </cell>
          <cell r="E15">
            <v>0.11697297676009009</v>
          </cell>
          <cell r="F15">
            <v>4.9123199235936266</v>
          </cell>
          <cell r="G15">
            <v>2.582512490863341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PRI_COA_BCO</v>
          </cell>
          <cell r="D16">
            <v>4428.289342394808</v>
          </cell>
          <cell r="E16">
            <v>4359.4464577089366</v>
          </cell>
          <cell r="F16">
            <v>1656.1773640104791</v>
          </cell>
          <cell r="G16">
            <v>1291.2562454316701</v>
          </cell>
          <cell r="H16">
            <v>502.48471808612419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ELC_FT_COA</v>
          </cell>
          <cell r="C17" t="str">
            <v>PRI_COA_HCO</v>
          </cell>
          <cell r="D17">
            <v>4427.9071338082003</v>
          </cell>
          <cell r="E17">
            <v>4359.3294847321758</v>
          </cell>
          <cell r="F17">
            <v>3404.5557986355411</v>
          </cell>
          <cell r="G17">
            <v>1288.673732940807</v>
          </cell>
          <cell r="H17">
            <v>502.48471808612419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RNW_POT_BIO_MUN</v>
          </cell>
          <cell r="D18">
            <v>62.352631578947403</v>
          </cell>
          <cell r="E18">
            <v>16.281578947368381</v>
          </cell>
          <cell r="F18">
            <v>0.29699999999999999</v>
          </cell>
          <cell r="G18">
            <v>196.46602505329989</v>
          </cell>
          <cell r="H18">
            <v>285.87242826487068</v>
          </cell>
          <cell r="I18">
            <v>362.38862446736738</v>
          </cell>
          <cell r="J18">
            <v>304.05226597463911</v>
          </cell>
          <cell r="K18">
            <v>587.50259619541794</v>
          </cell>
          <cell r="L18">
            <v>720.15806987183078</v>
          </cell>
        </row>
        <row r="19">
          <cell r="A19">
            <v>17</v>
          </cell>
          <cell r="B19" t="str">
            <v>ELC_FT_BIO</v>
          </cell>
          <cell r="C19" t="str">
            <v>RNW_POT_BIO_GAS</v>
          </cell>
          <cell r="D19">
            <v>667.99051534826572</v>
          </cell>
          <cell r="E19">
            <v>794.89829935652438</v>
          </cell>
          <cell r="F19">
            <v>623.46438784239524</v>
          </cell>
          <cell r="G19">
            <v>237.50835740803271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RNW_POT_BIO_WOD</v>
          </cell>
          <cell r="D20">
            <v>796.41807121794807</v>
          </cell>
          <cell r="E20">
            <v>750.45025648031924</v>
          </cell>
          <cell r="F20">
            <v>850.76105023176876</v>
          </cell>
          <cell r="G20">
            <v>851.88896989359614</v>
          </cell>
          <cell r="H20">
            <v>739.33509101191692</v>
          </cell>
          <cell r="I20">
            <v>477.60233829922498</v>
          </cell>
          <cell r="J20">
            <v>478.58432794447339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ELC_FT_BIO</v>
          </cell>
          <cell r="C21" t="str">
            <v>RNW_POT_BIO_SLU</v>
          </cell>
          <cell r="D21">
            <v>24.1</v>
          </cell>
          <cell r="E21">
            <v>25.95</v>
          </cell>
          <cell r="F21">
            <v>0.56799999999999995</v>
          </cell>
          <cell r="G21">
            <v>0.46899999999999997</v>
          </cell>
          <cell r="H21">
            <v>32.697687835018428</v>
          </cell>
          <cell r="I21">
            <v>38.164576483971999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ELC_FT_CRP</v>
          </cell>
          <cell r="C22" t="str">
            <v>RNW_POT_BIO_CRP_STC</v>
          </cell>
          <cell r="D22">
            <v>172.7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181.97795121951219</v>
          </cell>
        </row>
        <row r="23">
          <cell r="A23">
            <v>21</v>
          </cell>
          <cell r="B23" t="str">
            <v>ELC_FT_MUN</v>
          </cell>
          <cell r="C23" t="str">
            <v>RNW_POT_BIO_MUN</v>
          </cell>
          <cell r="D23">
            <v>361.9473684210526</v>
          </cell>
          <cell r="E23">
            <v>431.36842105263162</v>
          </cell>
          <cell r="F23">
            <v>462.87326315789483</v>
          </cell>
          <cell r="G23">
            <v>148.84953152081351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ELC_FT_MUN</v>
          </cell>
          <cell r="C24" t="str">
            <v>RNW_POT_BIO_SLU</v>
          </cell>
          <cell r="D24">
            <v>0</v>
          </cell>
          <cell r="E24">
            <v>0</v>
          </cell>
          <cell r="F24">
            <v>27.231999999999999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ELC_FT_HYD</v>
          </cell>
          <cell r="C25" t="str">
            <v>RNW_POT_HYD</v>
          </cell>
          <cell r="D25">
            <v>2088.7800000000002</v>
          </cell>
          <cell r="E25">
            <v>2123.37</v>
          </cell>
          <cell r="F25">
            <v>2231.0100000000002</v>
          </cell>
          <cell r="G25">
            <v>2145.3758027139179</v>
          </cell>
          <cell r="H25">
            <v>2329.0741769509341</v>
          </cell>
          <cell r="I25">
            <v>2380.9467737941709</v>
          </cell>
          <cell r="J25">
            <v>2374.4980889267658</v>
          </cell>
          <cell r="K25">
            <v>2443.782501934847</v>
          </cell>
          <cell r="L25">
            <v>2518.7103314340302</v>
          </cell>
        </row>
        <row r="26">
          <cell r="A26">
            <v>24</v>
          </cell>
          <cell r="B26" t="str">
            <v>ELC_FT_GEO</v>
          </cell>
          <cell r="C26" t="str">
            <v>RNW_POT_GEO</v>
          </cell>
          <cell r="D26">
            <v>173.64020960838701</v>
          </cell>
          <cell r="E26">
            <v>182.8141320302345</v>
          </cell>
          <cell r="F26">
            <v>200.56055445208281</v>
          </cell>
          <cell r="G26">
            <v>196.33122039741329</v>
          </cell>
          <cell r="H26">
            <v>251.31897477200471</v>
          </cell>
          <cell r="I26">
            <v>290.62938407661278</v>
          </cell>
          <cell r="J26">
            <v>337.5538214342622</v>
          </cell>
          <cell r="K26">
            <v>400.72666386014089</v>
          </cell>
          <cell r="L26">
            <v>460.483572757746</v>
          </cell>
        </row>
        <row r="27">
          <cell r="A27">
            <v>25</v>
          </cell>
          <cell r="B27" t="str">
            <v>ELC_FT_SOL_PV</v>
          </cell>
          <cell r="C27" t="str">
            <v>RNW_POT_SOL_PV</v>
          </cell>
          <cell r="D27">
            <v>164.23</v>
          </cell>
          <cell r="E27">
            <v>361.68</v>
          </cell>
          <cell r="F27">
            <v>583.68000000000006</v>
          </cell>
          <cell r="G27">
            <v>1467.8303675730069</v>
          </cell>
          <cell r="H27">
            <v>2346.0081383216102</v>
          </cell>
          <cell r="I27">
            <v>2961.277464026366</v>
          </cell>
          <cell r="J27">
            <v>4281.2219331340166</v>
          </cell>
          <cell r="K27">
            <v>5124.3302687710247</v>
          </cell>
          <cell r="L27">
            <v>5126.268982427413</v>
          </cell>
        </row>
        <row r="28">
          <cell r="A28">
            <v>26</v>
          </cell>
          <cell r="B28" t="str">
            <v>ELC_FT_SOL_TH</v>
          </cell>
          <cell r="C28" t="str">
            <v>RNW_POT_SOL_TH</v>
          </cell>
          <cell r="D28">
            <v>0.21202643928571421</v>
          </cell>
          <cell r="E28">
            <v>1.085192100765306</v>
          </cell>
          <cell r="F28">
            <v>2.9032557214285708</v>
          </cell>
          <cell r="G28">
            <v>2.883412271428571</v>
          </cell>
          <cell r="H28">
            <v>2.730916182142856</v>
          </cell>
          <cell r="I28">
            <v>1.8379070706632641</v>
          </cell>
          <cell r="J28">
            <v>0</v>
          </cell>
          <cell r="K28">
            <v>247.82873929991081</v>
          </cell>
          <cell r="L28">
            <v>633.49443505420697</v>
          </cell>
        </row>
        <row r="29">
          <cell r="A29">
            <v>27</v>
          </cell>
          <cell r="B29" t="str">
            <v>ELC_FT_SOL_CSP</v>
          </cell>
          <cell r="C29" t="str">
            <v>RNW_POT_SOL_CSP</v>
          </cell>
          <cell r="D29">
            <v>2.74</v>
          </cell>
          <cell r="E29">
            <v>20.13</v>
          </cell>
          <cell r="F29">
            <v>20.46</v>
          </cell>
          <cell r="G29">
            <v>18.303309626446978</v>
          </cell>
          <cell r="H29">
            <v>18.704281645651701</v>
          </cell>
          <cell r="I29">
            <v>15.86820213896441</v>
          </cell>
          <cell r="J29">
            <v>51.258056486140063</v>
          </cell>
          <cell r="K29">
            <v>51.498083289338197</v>
          </cell>
          <cell r="L29">
            <v>44.529502101912612</v>
          </cell>
        </row>
        <row r="30">
          <cell r="A30">
            <v>28</v>
          </cell>
          <cell r="B30" t="str">
            <v>ELC_FT_TDL</v>
          </cell>
          <cell r="C30" t="str">
            <v>RNW_POT_TDL</v>
          </cell>
          <cell r="D30">
            <v>1.72</v>
          </cell>
          <cell r="E30">
            <v>1.76</v>
          </cell>
          <cell r="F30">
            <v>1.85</v>
          </cell>
          <cell r="G30">
            <v>7.7945639040000012</v>
          </cell>
          <cell r="H30">
            <v>9.2447153280000016</v>
          </cell>
          <cell r="I30">
            <v>9.0634464000000001</v>
          </cell>
          <cell r="J30">
            <v>10.755289727999999</v>
          </cell>
          <cell r="K30">
            <v>11.690521344</v>
          </cell>
          <cell r="L30">
            <v>3.122064</v>
          </cell>
        </row>
        <row r="31">
          <cell r="A31">
            <v>29</v>
          </cell>
          <cell r="B31" t="str">
            <v>ELC_FT_WIN_ON</v>
          </cell>
          <cell r="C31" t="str">
            <v>RNW_POT_WIN_ON</v>
          </cell>
          <cell r="D31">
            <v>550.07999999999993</v>
          </cell>
          <cell r="E31">
            <v>983.0200000000001</v>
          </cell>
          <cell r="F31">
            <v>1530.69</v>
          </cell>
          <cell r="G31">
            <v>2399.7305671549761</v>
          </cell>
          <cell r="H31">
            <v>2987.7623485221102</v>
          </cell>
          <cell r="I31">
            <v>3191.659704752311</v>
          </cell>
          <cell r="J31">
            <v>3276.7494165780322</v>
          </cell>
          <cell r="K31">
            <v>3312.8120419983939</v>
          </cell>
          <cell r="L31">
            <v>3748.465883846161</v>
          </cell>
        </row>
        <row r="32">
          <cell r="A32">
            <v>30</v>
          </cell>
          <cell r="B32" t="str">
            <v>ELC_FT_WIN_OFF</v>
          </cell>
          <cell r="C32" t="str">
            <v>RNW_POT_WIN_OFF</v>
          </cell>
          <cell r="D32">
            <v>0</v>
          </cell>
          <cell r="E32">
            <v>126.62</v>
          </cell>
          <cell r="F32">
            <v>259.57</v>
          </cell>
          <cell r="G32">
            <v>1048.2969887352001</v>
          </cell>
          <cell r="H32">
            <v>2330.7967799928001</v>
          </cell>
          <cell r="I32">
            <v>4553.5811589138721</v>
          </cell>
          <cell r="J32">
            <v>7503.3256653158924</v>
          </cell>
          <cell r="K32">
            <v>10441.12088534256</v>
          </cell>
          <cell r="L32">
            <v>12002.9016847686</v>
          </cell>
        </row>
        <row r="33">
          <cell r="A33">
            <v>31</v>
          </cell>
          <cell r="B33" t="str">
            <v>AGR_FT_NGA</v>
          </cell>
          <cell r="C33" t="str">
            <v>PRI_GAS_NGA</v>
          </cell>
          <cell r="D33">
            <v>170.89616935483869</v>
          </cell>
          <cell r="E33">
            <v>143.54539961722091</v>
          </cell>
          <cell r="F33">
            <v>151.73089923301549</v>
          </cell>
          <cell r="G33">
            <v>137.7409201678631</v>
          </cell>
          <cell r="H33">
            <v>94.568715139711287</v>
          </cell>
          <cell r="I33">
            <v>83.779778317686848</v>
          </cell>
          <cell r="J33">
            <v>56.658763765702552</v>
          </cell>
          <cell r="K33">
            <v>25.225005587769481</v>
          </cell>
          <cell r="L33">
            <v>0</v>
          </cell>
        </row>
        <row r="34">
          <cell r="A34">
            <v>32</v>
          </cell>
          <cell r="B34" t="str">
            <v>AGR_FT_NGA</v>
          </cell>
          <cell r="C34" t="str">
            <v>RNW_POT_BIO_GAS</v>
          </cell>
          <cell r="D34">
            <v>0</v>
          </cell>
          <cell r="E34">
            <v>20.506485659602991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28.595719034539911</v>
          </cell>
        </row>
        <row r="35">
          <cell r="A35">
            <v>33</v>
          </cell>
          <cell r="B35" t="str">
            <v>AGR_FT_NGA</v>
          </cell>
          <cell r="C35" t="str">
            <v>HH2_BL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2.56642483956144</v>
          </cell>
          <cell r="I35">
            <v>2.56642483956144</v>
          </cell>
          <cell r="J35">
            <v>2.56642483956144</v>
          </cell>
          <cell r="K35">
            <v>1.374297316732608</v>
          </cell>
          <cell r="L35">
            <v>1.825258661779146</v>
          </cell>
        </row>
        <row r="36">
          <cell r="A36">
            <v>34</v>
          </cell>
          <cell r="B36" t="str">
            <v>AGR_FT_DST</v>
          </cell>
          <cell r="C36" t="str">
            <v>PRI_OIL_DST_kt</v>
          </cell>
          <cell r="D36">
            <v>16304.906976744191</v>
          </cell>
          <cell r="E36">
            <v>14490.30381423877</v>
          </cell>
          <cell r="F36">
            <v>16240.071770349759</v>
          </cell>
          <cell r="G36">
            <v>14287.069686045679</v>
          </cell>
          <cell r="H36">
            <v>15529.256251545679</v>
          </cell>
          <cell r="I36">
            <v>15979.50207721625</v>
          </cell>
          <cell r="J36">
            <v>15627.87869703556</v>
          </cell>
          <cell r="K36">
            <v>15975.36440197499</v>
          </cell>
          <cell r="L36">
            <v>16273.440255685329</v>
          </cell>
        </row>
        <row r="37">
          <cell r="A37">
            <v>35</v>
          </cell>
          <cell r="B37" t="str">
            <v>AGR_FT_GSL</v>
          </cell>
          <cell r="C37" t="str">
            <v>PRI_OIL_GSL_kt</v>
          </cell>
          <cell r="D37">
            <v>122.5454049510514</v>
          </cell>
          <cell r="E37">
            <v>127.1084867608177</v>
          </cell>
          <cell r="F37">
            <v>2253.0202089504901</v>
          </cell>
          <cell r="G37">
            <v>2253.0202089504901</v>
          </cell>
          <cell r="H37">
            <v>149.5079451655364</v>
          </cell>
          <cell r="I37">
            <v>115.2508745369696</v>
          </cell>
          <cell r="J37">
            <v>78.532053753947167</v>
          </cell>
          <cell r="K37">
            <v>40.038507273120118</v>
          </cell>
          <cell r="L37">
            <v>0</v>
          </cell>
        </row>
        <row r="38">
          <cell r="A38">
            <v>36</v>
          </cell>
          <cell r="B38" t="str">
            <v>AGR_FT_HFO</v>
          </cell>
          <cell r="C38" t="str">
            <v>PRI_OIL_HFO</v>
          </cell>
          <cell r="D38">
            <v>26.745676979685509</v>
          </cell>
          <cell r="E38">
            <v>21.17510416666666</v>
          </cell>
          <cell r="F38">
            <v>10.982116949880931</v>
          </cell>
          <cell r="G38">
            <v>7.0583680555555546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AGR_FT_KER</v>
          </cell>
          <cell r="C39" t="str">
            <v>PRI_OIL_KER</v>
          </cell>
          <cell r="D39">
            <v>2.9081722216240471</v>
          </cell>
          <cell r="E39">
            <v>2.9081722216240471</v>
          </cell>
          <cell r="F39">
            <v>2.9081722216240471</v>
          </cell>
          <cell r="G39">
            <v>2.9081722216240471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PRI_COA_BCO</v>
          </cell>
          <cell r="D40">
            <v>6.9620910769230768</v>
          </cell>
          <cell r="E40">
            <v>5.2215683076923058</v>
          </cell>
          <cell r="F40">
            <v>1.8321292307692301</v>
          </cell>
          <cell r="G40">
            <v>1.7405227692307681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PRI_COA_HCO</v>
          </cell>
          <cell r="D41">
            <v>33.761947692307693</v>
          </cell>
          <cell r="E41">
            <v>25.321460769230772</v>
          </cell>
          <cell r="F41">
            <v>8.8847230769230769</v>
          </cell>
          <cell r="G41">
            <v>8.4404869230769197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AGR_FT_COA</v>
          </cell>
          <cell r="C42" t="str">
            <v>PRI_COA_OVC</v>
          </cell>
          <cell r="D42">
            <v>1.216268923076923</v>
          </cell>
          <cell r="E42">
            <v>0.91220169230769232</v>
          </cell>
          <cell r="F42">
            <v>0.32007076923076921</v>
          </cell>
          <cell r="G42">
            <v>0.30406723076923059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AGR_FT_LPG</v>
          </cell>
          <cell r="C43" t="str">
            <v>PRI_OIL_LPG</v>
          </cell>
          <cell r="D43">
            <v>32.305379502939857</v>
          </cell>
          <cell r="E43">
            <v>32.305379502939857</v>
          </cell>
          <cell r="F43">
            <v>18.155144833201049</v>
          </cell>
          <cell r="G43">
            <v>32.305379502939857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RNW_POT_BIO_GAS</v>
          </cell>
          <cell r="D44">
            <v>16.290548181818181</v>
          </cell>
          <cell r="E44">
            <v>11.08870990957703</v>
          </cell>
          <cell r="F44">
            <v>5.9541477272727263</v>
          </cell>
          <cell r="G44">
            <v>9.4451663773569763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RNW_POT_BIO_WOD</v>
          </cell>
          <cell r="D45">
            <v>0</v>
          </cell>
          <cell r="E45">
            <v>14.86358987879475</v>
          </cell>
          <cell r="F45">
            <v>6.1288027272727277</v>
          </cell>
          <cell r="G45">
            <v>2.11027140683291</v>
          </cell>
          <cell r="H45">
            <v>3.708556754502633</v>
          </cell>
          <cell r="I45">
            <v>16.665705230718931</v>
          </cell>
          <cell r="J45">
            <v>29.162607041711109</v>
          </cell>
          <cell r="K45">
            <v>11.431744302411939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RNW_POT_BIO_SLU</v>
          </cell>
          <cell r="D46">
            <v>0</v>
          </cell>
          <cell r="E46">
            <v>0</v>
          </cell>
          <cell r="F46">
            <v>0</v>
          </cell>
          <cell r="G46">
            <v>5.4628800128497081</v>
          </cell>
          <cell r="H46">
            <v>2.2023121649815711</v>
          </cell>
          <cell r="I46">
            <v>0.78542351602799987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AGR_FT_BIO</v>
          </cell>
          <cell r="C47" t="str">
            <v>RNW_POT_BIO_LIQ</v>
          </cell>
          <cell r="D47">
            <v>15.464906363636359</v>
          </cell>
          <cell r="E47">
            <v>21.23369982684962</v>
          </cell>
          <cell r="F47">
            <v>3.794776818181818</v>
          </cell>
          <cell r="G47">
            <v>0</v>
          </cell>
          <cell r="H47">
            <v>5.5000749405238931</v>
          </cell>
          <cell r="I47">
            <v>7.0933561291278133</v>
          </cell>
          <cell r="J47">
            <v>38.669137260701312</v>
          </cell>
          <cell r="K47">
            <v>56.399999999999991</v>
          </cell>
          <cell r="L47">
            <v>56.4</v>
          </cell>
        </row>
        <row r="48">
          <cell r="A48">
            <v>46</v>
          </cell>
          <cell r="B48" t="str">
            <v>AGR_FT_GEO</v>
          </cell>
          <cell r="C48" t="str">
            <v>RNW_POT_GEO</v>
          </cell>
          <cell r="D48">
            <v>1.813684210526316</v>
          </cell>
          <cell r="E48">
            <v>2.5844999999999989</v>
          </cell>
          <cell r="F48">
            <v>0.906842105263158</v>
          </cell>
          <cell r="G48">
            <v>0.86149999999999993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AGR_FT_ELC</v>
          </cell>
          <cell r="C49" t="str">
            <v>ELC_CEN</v>
          </cell>
          <cell r="D49">
            <v>148.2087897782005</v>
          </cell>
          <cell r="E49">
            <v>170.53703111111099</v>
          </cell>
          <cell r="F49">
            <v>236.12359415145249</v>
          </cell>
          <cell r="G49">
            <v>261.2456934179491</v>
          </cell>
          <cell r="H49">
            <v>283.2306398520156</v>
          </cell>
          <cell r="I49">
            <v>282.67918939057142</v>
          </cell>
          <cell r="J49">
            <v>249.87876247501589</v>
          </cell>
          <cell r="K49">
            <v>217.0517773678643</v>
          </cell>
          <cell r="L49">
            <v>217.48119125914829</v>
          </cell>
        </row>
        <row r="50">
          <cell r="A50">
            <v>48</v>
          </cell>
          <cell r="B50" t="str">
            <v>AGR_FT_ELC</v>
          </cell>
          <cell r="C50" t="str">
            <v>ELC_DIS</v>
          </cell>
          <cell r="D50">
            <v>77.997988631178458</v>
          </cell>
          <cell r="E50">
            <v>67.691233684210516</v>
          </cell>
          <cell r="F50">
            <v>35.582910803887017</v>
          </cell>
          <cell r="G50">
            <v>66.573248226786589</v>
          </cell>
          <cell r="H50">
            <v>57.455749023630567</v>
          </cell>
          <cell r="I50">
            <v>74.799735588356882</v>
          </cell>
          <cell r="J50">
            <v>105.873824245199</v>
          </cell>
          <cell r="K50">
            <v>141.1336745242339</v>
          </cell>
          <cell r="L50">
            <v>143.08292720390179</v>
          </cell>
        </row>
        <row r="51">
          <cell r="A51">
            <v>49</v>
          </cell>
          <cell r="B51" t="str">
            <v>AGR_FT_HET</v>
          </cell>
          <cell r="C51" t="str">
            <v>HET</v>
          </cell>
          <cell r="D51">
            <v>22.35415031423106</v>
          </cell>
          <cell r="E51">
            <v>34.497454325894999</v>
          </cell>
          <cell r="F51">
            <v>24.437925956937899</v>
          </cell>
          <cell r="G51">
            <v>34.497454325894992</v>
          </cell>
          <cell r="H51">
            <v>17.722948748506031</v>
          </cell>
          <cell r="I51">
            <v>14.031762856657339</v>
          </cell>
          <cell r="J51">
            <v>14.031762856657339</v>
          </cell>
          <cell r="K51">
            <v>35.933574037543323</v>
          </cell>
          <cell r="L51">
            <v>39.815402184330082</v>
          </cell>
        </row>
        <row r="52">
          <cell r="A52">
            <v>50</v>
          </cell>
          <cell r="B52" t="str">
            <v>COM_FT_NGA</v>
          </cell>
          <cell r="C52" t="str">
            <v>PRI_GAS_NGA</v>
          </cell>
          <cell r="D52">
            <v>1944.8748860473511</v>
          </cell>
          <cell r="E52">
            <v>2002.06886662857</v>
          </cell>
          <cell r="F52">
            <v>2049.0752237643351</v>
          </cell>
          <cell r="G52">
            <v>2283.2927371315131</v>
          </cell>
          <cell r="H52">
            <v>1463.2746751698789</v>
          </cell>
          <cell r="I52">
            <v>1150.896554007177</v>
          </cell>
          <cell r="J52">
            <v>708.67293157407448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COM_FT_NGA</v>
          </cell>
          <cell r="C53" t="str">
            <v>PRI_GAS_COG</v>
          </cell>
          <cell r="D53">
            <v>91.85854750137068</v>
          </cell>
          <cell r="E53">
            <v>83.119708390204579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COM_FT_NGA</v>
          </cell>
          <cell r="C54" t="str">
            <v>HH2_BL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40.089717127941867</v>
          </cell>
          <cell r="I54">
            <v>40.089717127941867</v>
          </cell>
          <cell r="J54">
            <v>32.100167632275152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COM_FT_DST</v>
          </cell>
          <cell r="C55" t="str">
            <v>PRI_OIL_DST_kt</v>
          </cell>
          <cell r="D55">
            <v>16904.180640031809</v>
          </cell>
          <cell r="E55">
            <v>14815.65550586365</v>
          </cell>
          <cell r="F55">
            <v>11957.342161101171</v>
          </cell>
          <cell r="G55">
            <v>21455.883720930229</v>
          </cell>
          <cell r="H55">
            <v>16905.92294836582</v>
          </cell>
          <cell r="I55">
            <v>7752.7584894301517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COM_FT_HFO</v>
          </cell>
          <cell r="C56" t="str">
            <v>PRI_OIL_HFO</v>
          </cell>
          <cell r="D56">
            <v>19.379857142857141</v>
          </cell>
          <cell r="E56">
            <v>14.534892857142861</v>
          </cell>
          <cell r="F56">
            <v>9.6899285714285401</v>
          </cell>
          <cell r="G56">
            <v>40.698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COM_FT_KER</v>
          </cell>
          <cell r="C57" t="str">
            <v>PRI_OIL_KER</v>
          </cell>
          <cell r="D57">
            <v>1.724375335775221</v>
          </cell>
          <cell r="E57">
            <v>1.510920390720391</v>
          </cell>
          <cell r="F57">
            <v>1.2539376678876679</v>
          </cell>
          <cell r="G57">
            <v>1.0733861416361981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COM_FT_COA</v>
          </cell>
          <cell r="C58" t="str">
            <v>PRI_COA_BCO</v>
          </cell>
          <cell r="D58">
            <v>30.158169999999991</v>
          </cell>
          <cell r="E58">
            <v>4.5718100000000099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COM_FT_COA</v>
          </cell>
          <cell r="C59" t="str">
            <v>PRI_COA_HCO</v>
          </cell>
          <cell r="D59">
            <v>191.52579600000001</v>
          </cell>
          <cell r="E59">
            <v>186.238786</v>
          </cell>
          <cell r="F59">
            <v>180.13404199999999</v>
          </cell>
          <cell r="G59">
            <v>221.68396599999991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COM_FT_COA</v>
          </cell>
          <cell r="C60" t="str">
            <v>PRI_COA_OVC</v>
          </cell>
          <cell r="D60">
            <v>15.665034</v>
          </cell>
          <cell r="E60">
            <v>13.483404</v>
          </cell>
          <cell r="F60">
            <v>12.728958</v>
          </cell>
          <cell r="G60">
            <v>15.665034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COM_FT_LPG</v>
          </cell>
          <cell r="C61" t="str">
            <v>PRI_OIL_LPG</v>
          </cell>
          <cell r="D61">
            <v>66.025999999999996</v>
          </cell>
          <cell r="E61">
            <v>66.025999999999996</v>
          </cell>
          <cell r="F61">
            <v>15.72042083333333</v>
          </cell>
          <cell r="G61">
            <v>66.025999999999996</v>
          </cell>
          <cell r="H61">
            <v>66.025999999999996</v>
          </cell>
          <cell r="I61">
            <v>66.025999999999996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COM_FT_BIO</v>
          </cell>
          <cell r="C62" t="str">
            <v>RNW_POT_BIO_MUN</v>
          </cell>
          <cell r="D62">
            <v>0</v>
          </cell>
          <cell r="E62">
            <v>0</v>
          </cell>
          <cell r="F62">
            <v>0</v>
          </cell>
          <cell r="G62">
            <v>95.365556948083579</v>
          </cell>
          <cell r="H62">
            <v>38.521921254385212</v>
          </cell>
          <cell r="I62">
            <v>177.16792287360931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</v>
          </cell>
          <cell r="C63" t="str">
            <v>RNW_POT_BIO_GAS</v>
          </cell>
          <cell r="D63">
            <v>143.96924593837539</v>
          </cell>
          <cell r="E63">
            <v>143.96924593837531</v>
          </cell>
          <cell r="F63">
            <v>87.584999999999994</v>
          </cell>
          <cell r="G63">
            <v>54.606894857834767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COM_FT_BIO</v>
          </cell>
          <cell r="C64" t="str">
            <v>RNW_POT_BIO_WOD</v>
          </cell>
          <cell r="D64">
            <v>0</v>
          </cell>
          <cell r="E64">
            <v>19.364033821380431</v>
          </cell>
          <cell r="F64">
            <v>89.582922873609249</v>
          </cell>
          <cell r="G64">
            <v>0</v>
          </cell>
          <cell r="H64">
            <v>87.584999999999994</v>
          </cell>
          <cell r="I64">
            <v>0</v>
          </cell>
          <cell r="J64">
            <v>177.1679228736092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COM_FT_BIO</v>
          </cell>
          <cell r="C65" t="str">
            <v>RNW_POT_BIO_SLU</v>
          </cell>
          <cell r="D65">
            <v>0</v>
          </cell>
          <cell r="E65">
            <v>0</v>
          </cell>
          <cell r="F65">
            <v>0</v>
          </cell>
          <cell r="G65">
            <v>25.418119987150291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COM_FT_BIO_PLT</v>
          </cell>
          <cell r="C66" t="str">
            <v>RNW_POT_BIO_WOD</v>
          </cell>
          <cell r="D66">
            <v>0.2357540616246499</v>
          </cell>
          <cell r="E66">
            <v>1.448720240244215</v>
          </cell>
          <cell r="F66">
            <v>11.839077126390761</v>
          </cell>
          <cell r="G66">
            <v>11.839077126390761</v>
          </cell>
          <cell r="H66">
            <v>156.30471868386871</v>
          </cell>
          <cell r="I66">
            <v>285.66618544258017</v>
          </cell>
          <cell r="J66">
            <v>389.68205342907783</v>
          </cell>
          <cell r="K66">
            <v>368.24262068228728</v>
          </cell>
          <cell r="L66">
            <v>0</v>
          </cell>
        </row>
        <row r="67">
          <cell r="A67">
            <v>65</v>
          </cell>
          <cell r="B67" t="str">
            <v>COM_FT_GEO</v>
          </cell>
          <cell r="C67" t="str">
            <v>RNW_POT_GEO</v>
          </cell>
          <cell r="D67">
            <v>9.4269999999999996</v>
          </cell>
          <cell r="E67">
            <v>9.4269999999999996</v>
          </cell>
          <cell r="F67">
            <v>9.4239618298897856</v>
          </cell>
          <cell r="G67">
            <v>4.8514881974502142</v>
          </cell>
          <cell r="H67">
            <v>0.1947015814467149</v>
          </cell>
          <cell r="I67">
            <v>0.2639831805060916</v>
          </cell>
          <cell r="J67">
            <v>0.33227235939510869</v>
          </cell>
          <cell r="K67">
            <v>0.39850130693383329</v>
          </cell>
          <cell r="L67">
            <v>0.45597053978826552</v>
          </cell>
        </row>
        <row r="68">
          <cell r="A68">
            <v>66</v>
          </cell>
          <cell r="B68" t="str">
            <v>COM_FT_SOL</v>
          </cell>
          <cell r="C68" t="str">
            <v>RNW_POT_SOL_TH</v>
          </cell>
          <cell r="D68">
            <v>178.80037140846781</v>
          </cell>
          <cell r="E68">
            <v>498.25917586900027</v>
          </cell>
          <cell r="F68">
            <v>768.87291366911427</v>
          </cell>
          <cell r="G68">
            <v>768.8729136691145</v>
          </cell>
          <cell r="H68">
            <v>1401.4118958951831</v>
          </cell>
          <cell r="I68">
            <v>1401.411895895184</v>
          </cell>
          <cell r="J68">
            <v>1434.279244329352</v>
          </cell>
          <cell r="K68">
            <v>1096.371973963503</v>
          </cell>
          <cell r="L68">
            <v>1324.530932259564</v>
          </cell>
        </row>
        <row r="69">
          <cell r="A69">
            <v>67</v>
          </cell>
          <cell r="B69" t="str">
            <v>COM_FT_ELC</v>
          </cell>
          <cell r="C69" t="str">
            <v>ELC_CEN</v>
          </cell>
          <cell r="D69">
            <v>3619.6523756281972</v>
          </cell>
          <cell r="E69">
            <v>3590.7237336474941</v>
          </cell>
          <cell r="F69">
            <v>3330.1637390872079</v>
          </cell>
          <cell r="G69">
            <v>3145.6783604890411</v>
          </cell>
          <cell r="H69">
            <v>3882.0690862251249</v>
          </cell>
          <cell r="I69">
            <v>4190.687681493283</v>
          </cell>
          <cell r="J69">
            <v>4776.8408764924679</v>
          </cell>
          <cell r="K69">
            <v>5417.1735255554013</v>
          </cell>
          <cell r="L69">
            <v>5948.8401960192277</v>
          </cell>
        </row>
        <row r="70">
          <cell r="A70">
            <v>68</v>
          </cell>
          <cell r="B70" t="str">
            <v>COM_FT_ELC</v>
          </cell>
          <cell r="C70" t="str">
            <v>ELC_DIS</v>
          </cell>
          <cell r="D70">
            <v>11.293538878551519</v>
          </cell>
          <cell r="E70">
            <v>31.103831281321849</v>
          </cell>
          <cell r="F70">
            <v>40.944878759487906</v>
          </cell>
          <cell r="G70">
            <v>440.8492513743704</v>
          </cell>
          <cell r="H70">
            <v>525.84310085910624</v>
          </cell>
          <cell r="I70">
            <v>731.17458350528909</v>
          </cell>
          <cell r="J70">
            <v>833.31151498964334</v>
          </cell>
          <cell r="K70">
            <v>1266.1707006068191</v>
          </cell>
          <cell r="L70">
            <v>852.58018884754131</v>
          </cell>
        </row>
        <row r="71">
          <cell r="A71">
            <v>69</v>
          </cell>
          <cell r="B71" t="str">
            <v>COM_FT_HET</v>
          </cell>
          <cell r="C71" t="str">
            <v>HET</v>
          </cell>
          <cell r="D71">
            <v>517.22799999999995</v>
          </cell>
          <cell r="E71">
            <v>379.37099999999998</v>
          </cell>
          <cell r="F71">
            <v>384.23200000000003</v>
          </cell>
          <cell r="G71">
            <v>316.64326672988761</v>
          </cell>
          <cell r="H71">
            <v>0</v>
          </cell>
          <cell r="I71">
            <v>31.56360985231958</v>
          </cell>
          <cell r="J71">
            <v>0</v>
          </cell>
          <cell r="K71">
            <v>3.9749642756756418</v>
          </cell>
          <cell r="L71">
            <v>0</v>
          </cell>
        </row>
        <row r="72">
          <cell r="A72">
            <v>70</v>
          </cell>
          <cell r="B72" t="str">
            <v>RES_FT_NGA</v>
          </cell>
          <cell r="C72" t="str">
            <v>PRI_GAS_NGA</v>
          </cell>
          <cell r="D72">
            <v>5882.6330645161279</v>
          </cell>
          <cell r="E72">
            <v>5282.0302923387117</v>
          </cell>
          <cell r="F72">
            <v>5277.2374664582376</v>
          </cell>
          <cell r="G72">
            <v>5403.6562563314137</v>
          </cell>
          <cell r="H72">
            <v>5248.3371759455786</v>
          </cell>
          <cell r="I72">
            <v>4452.749242034577</v>
          </cell>
          <cell r="J72">
            <v>1239.5722697232659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RES_FT_NGA</v>
          </cell>
          <cell r="C73" t="str">
            <v>PRI_GAS_COG</v>
          </cell>
          <cell r="D73">
            <v>0</v>
          </cell>
          <cell r="E73">
            <v>0</v>
          </cell>
          <cell r="F73">
            <v>69.479732110477258</v>
          </cell>
          <cell r="G73">
            <v>9.3536508854877365</v>
          </cell>
          <cell r="H73">
            <v>28.916924335980649</v>
          </cell>
          <cell r="I73">
            <v>46.44453981501109</v>
          </cell>
          <cell r="J73">
            <v>89.449735768923219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RES_FT_NGA</v>
          </cell>
          <cell r="C74" t="str">
            <v>HH2_BL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112.1841055009303</v>
          </cell>
          <cell r="I74">
            <v>112.1841055009303</v>
          </cell>
          <cell r="J74">
            <v>60.199603036231579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RES_FT_DST</v>
          </cell>
          <cell r="C75" t="str">
            <v>PRI_OIL_DST_kt</v>
          </cell>
          <cell r="D75">
            <v>40021.626801440521</v>
          </cell>
          <cell r="E75">
            <v>24299.232345625202</v>
          </cell>
          <cell r="F75">
            <v>21671.094022954599</v>
          </cell>
          <cell r="G75">
            <v>17370.267511326689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RES_FT_HFO</v>
          </cell>
          <cell r="C76" t="str">
            <v>PRI_OIL_HFO</v>
          </cell>
          <cell r="D76">
            <v>15.38006294117667</v>
          </cell>
          <cell r="E76">
            <v>11.53504720588235</v>
          </cell>
          <cell r="F76">
            <v>32.298000000000002</v>
          </cell>
          <cell r="G76">
            <v>16.407389166666668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RES_FT_KER</v>
          </cell>
          <cell r="C77" t="str">
            <v>PRI_OIL_KER</v>
          </cell>
          <cell r="D77">
            <v>74.815088356279674</v>
          </cell>
          <cell r="E77">
            <v>54.494961932234389</v>
          </cell>
          <cell r="F77">
            <v>111.27968107310249</v>
          </cell>
          <cell r="G77">
            <v>82.276482223896224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RES_FT_COA</v>
          </cell>
          <cell r="C78" t="str">
            <v>PRI_COA_BCO</v>
          </cell>
          <cell r="D78">
            <v>45.788989999999991</v>
          </cell>
          <cell r="E78">
            <v>17.00367624999998</v>
          </cell>
          <cell r="F78">
            <v>60.374314249999991</v>
          </cell>
          <cell r="G78">
            <v>45.788989999999991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RES_FT_COA</v>
          </cell>
          <cell r="C79" t="str">
            <v>PRI_COA_HCO</v>
          </cell>
          <cell r="D79">
            <v>576.83073000000002</v>
          </cell>
          <cell r="E79">
            <v>441.37043</v>
          </cell>
          <cell r="F79">
            <v>284.11442000000011</v>
          </cell>
          <cell r="G79">
            <v>576.83073000000024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RES_FT_COA</v>
          </cell>
          <cell r="C80" t="str">
            <v>PRI_COA_OVC</v>
          </cell>
          <cell r="D80">
            <v>19.25628</v>
          </cell>
          <cell r="E80">
            <v>14.17651875</v>
          </cell>
          <cell r="F80">
            <v>10.654290749999999</v>
          </cell>
          <cell r="G80">
            <v>19.25628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RES_FT_LPG</v>
          </cell>
          <cell r="C81" t="str">
            <v>PRI_OIL_LPG</v>
          </cell>
          <cell r="D81">
            <v>189.1748962406015</v>
          </cell>
          <cell r="E81">
            <v>397.267</v>
          </cell>
          <cell r="F81">
            <v>349.97327593984971</v>
          </cell>
          <cell r="G81">
            <v>397.267</v>
          </cell>
          <cell r="H81">
            <v>163.92203692812419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</v>
          </cell>
          <cell r="C82" t="str">
            <v>RNW_POT_BIO_MUN</v>
          </cell>
          <cell r="D82">
            <v>0</v>
          </cell>
          <cell r="E82">
            <v>0</v>
          </cell>
          <cell r="F82">
            <v>7.8297368421052376</v>
          </cell>
          <cell r="G82">
            <v>0</v>
          </cell>
          <cell r="H82">
            <v>240.6056504807442</v>
          </cell>
          <cell r="I82">
            <v>70.593452659023342</v>
          </cell>
          <cell r="J82">
            <v>0</v>
          </cell>
          <cell r="K82">
            <v>0</v>
          </cell>
          <cell r="L82">
            <v>0</v>
          </cell>
        </row>
        <row r="83">
          <cell r="A83">
            <v>81</v>
          </cell>
          <cell r="B83" t="str">
            <v>RES_FT_BIO</v>
          </cell>
          <cell r="C83" t="str">
            <v>RNW_POT_BIO_GAS</v>
          </cell>
          <cell r="D83">
            <v>411.71098181915761</v>
          </cell>
          <cell r="E83">
            <v>0</v>
          </cell>
          <cell r="F83">
            <v>497.80359035106488</v>
          </cell>
          <cell r="G83">
            <v>9.6696327790209597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RES_FT_BIO</v>
          </cell>
          <cell r="C84" t="str">
            <v>RNW_POT_BIO_WOD</v>
          </cell>
          <cell r="D84">
            <v>951.94101818084255</v>
          </cell>
          <cell r="E84">
            <v>1204.335</v>
          </cell>
          <cell r="F84">
            <v>662.94967280683011</v>
          </cell>
          <cell r="G84">
            <v>1353.9823672209791</v>
          </cell>
          <cell r="H84">
            <v>470.56854490023841</v>
          </cell>
          <cell r="I84">
            <v>599.89869418533772</v>
          </cell>
          <cell r="J84">
            <v>730.12456072428938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RES_FT_BIO_PLT</v>
          </cell>
          <cell r="C85" t="str">
            <v>RNW_POT_BIO_WOD</v>
          </cell>
          <cell r="D85">
            <v>523.97</v>
          </cell>
          <cell r="E85">
            <v>523.97</v>
          </cell>
          <cell r="F85">
            <v>523.97</v>
          </cell>
          <cell r="G85">
            <v>523.97</v>
          </cell>
          <cell r="H85">
            <v>955.30672827876197</v>
          </cell>
          <cell r="I85">
            <v>955.30672827876197</v>
          </cell>
          <cell r="J85">
            <v>955.30672827876197</v>
          </cell>
          <cell r="K85">
            <v>241.78339390159749</v>
          </cell>
          <cell r="L85">
            <v>0</v>
          </cell>
        </row>
        <row r="86">
          <cell r="A86">
            <v>84</v>
          </cell>
          <cell r="B86" t="str">
            <v>RES_FT_GEO</v>
          </cell>
          <cell r="C86" t="str">
            <v>RNW_POT_GEO</v>
          </cell>
          <cell r="D86">
            <v>43.613904556245487</v>
          </cell>
          <cell r="E86">
            <v>43.613904556245487</v>
          </cell>
          <cell r="F86">
            <v>34.25901207732597</v>
          </cell>
          <cell r="G86">
            <v>16.214791405136481</v>
          </cell>
          <cell r="H86">
            <v>1.7453236465486119</v>
          </cell>
          <cell r="I86">
            <v>2.3656327428811519</v>
          </cell>
          <cell r="J86">
            <v>3.1330407744950541</v>
          </cell>
          <cell r="K86">
            <v>3.8748348329251958</v>
          </cell>
          <cell r="L86">
            <v>4.0604567024657383</v>
          </cell>
        </row>
        <row r="87">
          <cell r="A87">
            <v>85</v>
          </cell>
          <cell r="B87" t="str">
            <v>RES_FT_SOL</v>
          </cell>
          <cell r="C87" t="str">
            <v>RNW_POT_SOL_TH</v>
          </cell>
          <cell r="D87">
            <v>82.605095443754522</v>
          </cell>
          <cell r="E87">
            <v>111.9570954437545</v>
          </cell>
          <cell r="F87">
            <v>134.81398792267399</v>
          </cell>
          <cell r="G87">
            <v>134.81398792267399</v>
          </cell>
          <cell r="H87">
            <v>134.81398792267399</v>
          </cell>
          <cell r="I87">
            <v>228.6374916997913</v>
          </cell>
          <cell r="J87">
            <v>454.72715567064739</v>
          </cell>
          <cell r="K87">
            <v>719.83048673658584</v>
          </cell>
          <cell r="L87">
            <v>281.03063268622958</v>
          </cell>
        </row>
        <row r="88">
          <cell r="A88">
            <v>86</v>
          </cell>
          <cell r="B88" t="str">
            <v>RES_FT_ELC</v>
          </cell>
          <cell r="C88" t="str">
            <v>ELC_CEN</v>
          </cell>
          <cell r="D88">
            <v>3669.526870509736</v>
          </cell>
          <cell r="E88">
            <v>3497.5489267216608</v>
          </cell>
          <cell r="F88">
            <v>3553.3065887190369</v>
          </cell>
          <cell r="G88">
            <v>3172.2883418646811</v>
          </cell>
          <cell r="H88">
            <v>3076.9710793963832</v>
          </cell>
          <cell r="I88">
            <v>3548.816347963419</v>
          </cell>
          <cell r="J88">
            <v>5754.1721849193018</v>
          </cell>
          <cell r="K88">
            <v>6848.0008499345149</v>
          </cell>
          <cell r="L88">
            <v>7386.7051016387277</v>
          </cell>
        </row>
        <row r="89">
          <cell r="A89">
            <v>87</v>
          </cell>
          <cell r="B89" t="str">
            <v>RES_FT_ELC</v>
          </cell>
          <cell r="C89" t="str">
            <v>ELC_DIS</v>
          </cell>
          <cell r="D89">
            <v>5.445070043407342</v>
          </cell>
          <cell r="E89">
            <v>2.764174684742819</v>
          </cell>
          <cell r="F89">
            <v>69.934810687226559</v>
          </cell>
          <cell r="G89">
            <v>104.95408165908</v>
          </cell>
          <cell r="H89">
            <v>481.71040242542728</v>
          </cell>
          <cell r="I89">
            <v>459.45607733865188</v>
          </cell>
          <cell r="J89">
            <v>792.33539457022778</v>
          </cell>
          <cell r="K89">
            <v>1239.644194498549</v>
          </cell>
          <cell r="L89">
            <v>780.25079948658572</v>
          </cell>
        </row>
        <row r="90">
          <cell r="A90">
            <v>88</v>
          </cell>
          <cell r="B90" t="str">
            <v>RES_FT_HET</v>
          </cell>
          <cell r="C90" t="str">
            <v>HET</v>
          </cell>
          <cell r="D90">
            <v>949.69099999999992</v>
          </cell>
          <cell r="E90">
            <v>866.5870000000001</v>
          </cell>
          <cell r="F90">
            <v>847.41300000000001</v>
          </cell>
          <cell r="G90">
            <v>785.75423959380134</v>
          </cell>
          <cell r="H90">
            <v>419.63941659732762</v>
          </cell>
          <cell r="I90">
            <v>245.70194595586909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TRA_FT_GSL</v>
          </cell>
          <cell r="C91" t="str">
            <v>PRI_OIL_GSL_kt</v>
          </cell>
          <cell r="D91">
            <v>83156.499947649674</v>
          </cell>
          <cell r="E91">
            <v>70720.613816237674</v>
          </cell>
          <cell r="F91">
            <v>44627.136696840716</v>
          </cell>
          <cell r="G91">
            <v>51372.690936583444</v>
          </cell>
          <cell r="H91">
            <v>28540.329769821379</v>
          </cell>
          <cell r="I91">
            <v>23061.464996149411</v>
          </cell>
          <cell r="J91">
            <v>3378.1244190142638</v>
          </cell>
          <cell r="K91">
            <v>246.94268658648491</v>
          </cell>
          <cell r="L91">
            <v>61.58964344476523</v>
          </cell>
        </row>
        <row r="92">
          <cell r="A92">
            <v>90</v>
          </cell>
          <cell r="B92" t="str">
            <v>TRA_FT_GSL</v>
          </cell>
          <cell r="C92" t="str">
            <v>RNW_BIO_ETH</v>
          </cell>
          <cell r="D92">
            <v>361.54999977238992</v>
          </cell>
          <cell r="E92">
            <v>307.48092963581593</v>
          </cell>
          <cell r="F92">
            <v>2080.7183651338469</v>
          </cell>
          <cell r="G92">
            <v>223.3595258112324</v>
          </cell>
          <cell r="H92">
            <v>1902.6886513214261</v>
          </cell>
          <cell r="I92">
            <v>1537.430999743294</v>
          </cell>
          <cell r="J92">
            <v>225.20829460095101</v>
          </cell>
          <cell r="K92">
            <v>16.462845772432331</v>
          </cell>
          <cell r="L92">
            <v>4.1059762296510156</v>
          </cell>
        </row>
        <row r="93">
          <cell r="A93">
            <v>91</v>
          </cell>
          <cell r="B93" t="str">
            <v>TRA_FT_GSL</v>
          </cell>
          <cell r="C93" t="str">
            <v>RNW_BIO_ETBE</v>
          </cell>
          <cell r="D93">
            <v>6869.4499956754071</v>
          </cell>
          <cell r="E93">
            <v>5842.1376630805034</v>
          </cell>
          <cell r="F93">
            <v>8372.1626997878957</v>
          </cell>
          <cell r="G93">
            <v>4243.8309904134148</v>
          </cell>
          <cell r="H93">
            <v>5456.7674528463513</v>
          </cell>
          <cell r="I93">
            <v>4409.236074735486</v>
          </cell>
          <cell r="J93">
            <v>645.88039206310464</v>
          </cell>
          <cell r="K93">
            <v>47.214199196409687</v>
          </cell>
          <cell r="L93">
            <v>11.77562994164065</v>
          </cell>
        </row>
        <row r="94">
          <cell r="A94">
            <v>92</v>
          </cell>
          <cell r="B94" t="str">
            <v>TRA_FT_DST</v>
          </cell>
          <cell r="C94" t="str">
            <v>PRI_OIL_DST_kt</v>
          </cell>
          <cell r="D94">
            <v>192898.28744477351</v>
          </cell>
          <cell r="E94">
            <v>194092.5856390956</v>
          </cell>
          <cell r="F94">
            <v>199891.2835308795</v>
          </cell>
          <cell r="G94">
            <v>215304.43512547831</v>
          </cell>
          <cell r="H94">
            <v>171488.6220975997</v>
          </cell>
          <cell r="I94">
            <v>113791.5245216287</v>
          </cell>
          <cell r="J94">
            <v>67985.762156663477</v>
          </cell>
          <cell r="K94">
            <v>10667.160463140681</v>
          </cell>
          <cell r="L94">
            <v>2278.0997407161062</v>
          </cell>
        </row>
        <row r="95">
          <cell r="A95">
            <v>93</v>
          </cell>
          <cell r="B95" t="str">
            <v>TRA_FT_DST</v>
          </cell>
          <cell r="C95" t="str">
            <v>SYN_DST_kt</v>
          </cell>
          <cell r="D95">
            <v>449.83833170345571</v>
          </cell>
          <cell r="E95">
            <v>10011.74366815155</v>
          </cell>
          <cell r="F95">
            <v>4668.823334647981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TRA_FT_DST</v>
          </cell>
          <cell r="C96" t="str">
            <v>RNW_BIO_EMHV</v>
          </cell>
          <cell r="D96">
            <v>0</v>
          </cell>
          <cell r="E96">
            <v>0</v>
          </cell>
          <cell r="F96">
            <v>7012.9999999999973</v>
          </cell>
          <cell r="G96">
            <v>9597.3999999999978</v>
          </cell>
          <cell r="H96">
            <v>13985.154408009939</v>
          </cell>
          <cell r="I96">
            <v>14326.878004245291</v>
          </cell>
          <cell r="J96">
            <v>14682.960565173669</v>
          </cell>
          <cell r="K96">
            <v>6294.5642444744917</v>
          </cell>
          <cell r="L96">
            <v>11512.252942610039</v>
          </cell>
        </row>
        <row r="97">
          <cell r="A97">
            <v>95</v>
          </cell>
          <cell r="B97" t="str">
            <v>TRA_FT_DST</v>
          </cell>
          <cell r="C97" t="str">
            <v>RNW_BIO_HVO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11128.79097329182</v>
          </cell>
          <cell r="L97">
            <v>31771.642130995959</v>
          </cell>
        </row>
        <row r="98">
          <cell r="A98">
            <v>96</v>
          </cell>
          <cell r="B98" t="str">
            <v>TRA_FT_DST</v>
          </cell>
          <cell r="C98" t="str">
            <v>RNW_BIO_DST_FT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13600.222426192109</v>
          </cell>
          <cell r="I98">
            <v>15997.166654230199</v>
          </cell>
          <cell r="J98">
            <v>18075.13516201725</v>
          </cell>
          <cell r="K98">
            <v>18075.13516201725</v>
          </cell>
          <cell r="L98">
            <v>0</v>
          </cell>
        </row>
        <row r="99">
          <cell r="A99">
            <v>97</v>
          </cell>
          <cell r="B99" t="str">
            <v>TRA_FT_JTK</v>
          </cell>
          <cell r="C99" t="str">
            <v>PRI_OIL_KER_kt</v>
          </cell>
          <cell r="D99">
            <v>7459.9479069767449</v>
          </cell>
          <cell r="E99">
            <v>8271.2280391674321</v>
          </cell>
          <cell r="F99">
            <v>4769.2845258499256</v>
          </cell>
          <cell r="G99">
            <v>8428.6731425767648</v>
          </cell>
          <cell r="H99">
            <v>8684.2593608091611</v>
          </cell>
          <cell r="I99">
            <v>8793.5366279719074</v>
          </cell>
          <cell r="J99">
            <v>8548.6072397486387</v>
          </cell>
          <cell r="K99">
            <v>9243.3423195493961</v>
          </cell>
          <cell r="L99">
            <v>506.0983802645876</v>
          </cell>
        </row>
        <row r="100">
          <cell r="A100">
            <v>98</v>
          </cell>
          <cell r="B100" t="str">
            <v>TRA_FT_JTK</v>
          </cell>
          <cell r="C100" t="str">
            <v>RNW_BIO_HVO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9615.869225027167</v>
          </cell>
        </row>
        <row r="101">
          <cell r="A101">
            <v>99</v>
          </cell>
          <cell r="B101" t="str">
            <v>TRA_FT_JTK</v>
          </cell>
          <cell r="C101" t="str">
            <v>RNW_BIO_KER_FT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191.40475880958331</v>
          </cell>
          <cell r="I101">
            <v>472.56491368023808</v>
          </cell>
          <cell r="J101">
            <v>1105.614165836927</v>
          </cell>
          <cell r="K101">
            <v>781.13824881396329</v>
          </cell>
          <cell r="L101">
            <v>0</v>
          </cell>
        </row>
        <row r="102">
          <cell r="A102">
            <v>100</v>
          </cell>
          <cell r="B102" t="str">
            <v>TRA_FT_COA</v>
          </cell>
          <cell r="C102" t="str">
            <v>PRI_COA_BCO</v>
          </cell>
          <cell r="D102">
            <v>0</v>
          </cell>
          <cell r="E102">
            <v>0</v>
          </cell>
          <cell r="F102">
            <v>0</v>
          </cell>
          <cell r="G102">
            <v>0.13875706032556351</v>
          </cell>
          <cell r="H102">
            <v>6.9378530162781782E-2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TRA_FT_COA</v>
          </cell>
          <cell r="C103" t="str">
            <v>PRI_COA_HCO</v>
          </cell>
          <cell r="D103">
            <v>0.58199999999999985</v>
          </cell>
          <cell r="E103">
            <v>0.439</v>
          </cell>
          <cell r="F103">
            <v>0.36899999999999999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A104">
            <v>102</v>
          </cell>
          <cell r="B104" t="str">
            <v>TRA_FT_ELC</v>
          </cell>
          <cell r="C104" t="str">
            <v>ELC_CEN</v>
          </cell>
          <cell r="D104">
            <v>221.60718598831161</v>
          </cell>
          <cell r="E104">
            <v>180.78206682959151</v>
          </cell>
          <cell r="F104">
            <v>135.80894000000001</v>
          </cell>
          <cell r="G104">
            <v>146.23492125896209</v>
          </cell>
          <cell r="H104">
            <v>669.15219094148893</v>
          </cell>
          <cell r="I104">
            <v>1229.167063113862</v>
          </cell>
          <cell r="J104">
            <v>1581.264481834394</v>
          </cell>
          <cell r="K104">
            <v>2149.2451747761338</v>
          </cell>
          <cell r="L104">
            <v>2315.372814543291</v>
          </cell>
        </row>
        <row r="105">
          <cell r="A105">
            <v>103</v>
          </cell>
          <cell r="B105" t="str">
            <v>TRA_FT_ELC</v>
          </cell>
          <cell r="C105" t="str">
            <v>ELC_DIS</v>
          </cell>
          <cell r="D105">
            <v>27.210034326862669</v>
          </cell>
          <cell r="E105">
            <v>72.558041950913378</v>
          </cell>
          <cell r="F105">
            <v>108.7210042105263</v>
          </cell>
          <cell r="G105">
            <v>138.53834645585869</v>
          </cell>
          <cell r="H105">
            <v>107.9948168526406</v>
          </cell>
          <cell r="I105">
            <v>215.20833558088509</v>
          </cell>
          <cell r="J105">
            <v>456.69892617370328</v>
          </cell>
          <cell r="K105">
            <v>531.16056430532615</v>
          </cell>
          <cell r="L105">
            <v>841.81099901406787</v>
          </cell>
        </row>
        <row r="106">
          <cell r="A106">
            <v>104</v>
          </cell>
          <cell r="B106" t="str">
            <v>TRA_FT_HFO</v>
          </cell>
          <cell r="C106" t="str">
            <v>PRI_OIL_HFO</v>
          </cell>
          <cell r="D106">
            <v>71.479295346386905</v>
          </cell>
          <cell r="E106">
            <v>153.76985796397261</v>
          </cell>
          <cell r="F106">
            <v>153.76985796397261</v>
          </cell>
          <cell r="G106">
            <v>153.76985796397261</v>
          </cell>
          <cell r="H106">
            <v>6.9425082413663173</v>
          </cell>
          <cell r="I106">
            <v>1.8843892880470281</v>
          </cell>
          <cell r="J106">
            <v>11.103853690398431</v>
          </cell>
          <cell r="K106">
            <v>25.930764206401051</v>
          </cell>
          <cell r="L106">
            <v>0</v>
          </cell>
        </row>
        <row r="107">
          <cell r="A107">
            <v>105</v>
          </cell>
          <cell r="B107" t="str">
            <v>TRA_FT_LPG</v>
          </cell>
          <cell r="C107" t="str">
            <v>PRI_OIL_LPG</v>
          </cell>
          <cell r="D107">
            <v>231.50899999999999</v>
          </cell>
          <cell r="E107">
            <v>188.43719732563719</v>
          </cell>
          <cell r="F107">
            <v>81.799126952117945</v>
          </cell>
          <cell r="G107">
            <v>137.57808697257519</v>
          </cell>
          <cell r="H107">
            <v>86.661547106397265</v>
          </cell>
          <cell r="I107">
            <v>86.198043456762235</v>
          </cell>
          <cell r="J107">
            <v>86.198043456762235</v>
          </cell>
          <cell r="K107">
            <v>0</v>
          </cell>
          <cell r="L107">
            <v>0</v>
          </cell>
        </row>
        <row r="108">
          <cell r="A108">
            <v>106</v>
          </cell>
          <cell r="B108" t="str">
            <v>TRA_FT_NGA</v>
          </cell>
          <cell r="C108" t="str">
            <v>PRI_GAS_NGA</v>
          </cell>
          <cell r="D108">
            <v>78.297653816495867</v>
          </cell>
          <cell r="E108">
            <v>96.696852930769253</v>
          </cell>
          <cell r="F108">
            <v>158.59837958934509</v>
          </cell>
          <cell r="G108">
            <v>106.0922944805328</v>
          </cell>
          <cell r="H108">
            <v>471.83598685282362</v>
          </cell>
          <cell r="I108">
            <v>649.61169015128041</v>
          </cell>
          <cell r="J108">
            <v>1365.171041044872</v>
          </cell>
          <cell r="K108">
            <v>322.03875870659419</v>
          </cell>
          <cell r="L108">
            <v>0</v>
          </cell>
        </row>
        <row r="109">
          <cell r="A109">
            <v>107</v>
          </cell>
          <cell r="B109" t="str">
            <v>TRA_FT_NGA</v>
          </cell>
          <cell r="C109" t="str">
            <v>RNW_POT_BIO_GAS</v>
          </cell>
          <cell r="D109">
            <v>0</v>
          </cell>
          <cell r="E109">
            <v>0</v>
          </cell>
          <cell r="F109">
            <v>0</v>
          </cell>
          <cell r="G109">
            <v>53.046147240266393</v>
          </cell>
          <cell r="H109">
            <v>434.58577736444272</v>
          </cell>
          <cell r="I109">
            <v>1067.854833125393</v>
          </cell>
          <cell r="J109">
            <v>1242.01110217923</v>
          </cell>
          <cell r="K109">
            <v>2250.8891881557379</v>
          </cell>
          <cell r="L109">
            <v>0</v>
          </cell>
        </row>
        <row r="110">
          <cell r="A110">
            <v>108</v>
          </cell>
          <cell r="B110" t="str">
            <v>TRA_FT_NGA</v>
          </cell>
          <cell r="C110" t="str">
            <v>HH2_BL</v>
          </cell>
          <cell r="D110">
            <v>0</v>
          </cell>
          <cell r="E110">
            <v>0</v>
          </cell>
          <cell r="F110">
            <v>0.54</v>
          </cell>
          <cell r="G110">
            <v>0</v>
          </cell>
          <cell r="H110">
            <v>24.833472992253849</v>
          </cell>
          <cell r="I110">
            <v>62.291531932314562</v>
          </cell>
          <cell r="J110">
            <v>118.0953584038792</v>
          </cell>
          <cell r="K110">
            <v>140.17709376578611</v>
          </cell>
          <cell r="L110">
            <v>0</v>
          </cell>
        </row>
        <row r="111">
          <cell r="A111">
            <v>109</v>
          </cell>
          <cell r="B111" t="str">
            <v>TRA_FT_LNG</v>
          </cell>
          <cell r="C111" t="str">
            <v>PRI_GAS_LNG</v>
          </cell>
          <cell r="D111">
            <v>8.1645983017635551E-2</v>
          </cell>
          <cell r="E111">
            <v>8.1645983017635551E-2</v>
          </cell>
          <cell r="F111">
            <v>9.732201175702157E-2</v>
          </cell>
          <cell r="G111">
            <v>9.732201175702157E-2</v>
          </cell>
          <cell r="H111">
            <v>0.60548661005878512</v>
          </cell>
          <cell r="I111">
            <v>3.7687785760940562</v>
          </cell>
          <cell r="J111">
            <v>51.86152841280208</v>
          </cell>
          <cell r="K111">
            <v>51.861528412802087</v>
          </cell>
          <cell r="L111">
            <v>0</v>
          </cell>
        </row>
        <row r="112">
          <cell r="A112">
            <v>110</v>
          </cell>
          <cell r="B112" t="str">
            <v>TRA_FT_AMM_ELCSYS_CU</v>
          </cell>
          <cell r="C112" t="str">
            <v>ELC_CEN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3.7079230364719922</v>
          </cell>
          <cell r="L112">
            <v>0</v>
          </cell>
        </row>
        <row r="113">
          <cell r="A113">
            <v>111</v>
          </cell>
          <cell r="B113" t="str">
            <v>TRA_FT_AMM_ELCSYS_CU</v>
          </cell>
          <cell r="C113" t="str">
            <v>HH2_WE_CU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30.000468204182489</v>
          </cell>
          <cell r="L113">
            <v>0</v>
          </cell>
        </row>
        <row r="114">
          <cell r="A114">
            <v>112</v>
          </cell>
          <cell r="B114" t="str">
            <v>TRA_FT_AMM_ELCSYS_DT</v>
          </cell>
          <cell r="C114" t="str">
            <v>ELC_CEN</v>
          </cell>
          <cell r="D114">
            <v>0</v>
          </cell>
          <cell r="E114">
            <v>0</v>
          </cell>
          <cell r="F114">
            <v>1.7002200368097631E-2</v>
          </cell>
          <cell r="G114">
            <v>0</v>
          </cell>
          <cell r="H114">
            <v>7.4315241043908575E-2</v>
          </cell>
          <cell r="I114">
            <v>0.46253294857894522</v>
          </cell>
          <cell r="J114">
            <v>2.7297391759938492</v>
          </cell>
          <cell r="K114">
            <v>2.9788406586029348</v>
          </cell>
          <cell r="L114">
            <v>2.9426181591012268</v>
          </cell>
        </row>
        <row r="115">
          <cell r="A115">
            <v>113</v>
          </cell>
          <cell r="B115" t="str">
            <v>TRA_FT_AMM_ELCSYS_DT</v>
          </cell>
          <cell r="C115" t="str">
            <v>HH2_WE_DT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0.60127785935526057</v>
          </cell>
          <cell r="I115">
            <v>3.7423120385023738</v>
          </cell>
          <cell r="J115">
            <v>22.08607151485932</v>
          </cell>
          <cell r="K115">
            <v>24.101528965060119</v>
          </cell>
          <cell r="L115">
            <v>23.80845601454628</v>
          </cell>
        </row>
        <row r="116">
          <cell r="A116">
            <v>114</v>
          </cell>
          <cell r="B116" t="str">
            <v>HH2_DEL_TRA_LH2_C_1_NEW</v>
          </cell>
          <cell r="C116" t="str">
            <v>HH2_CU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4.5395319068415728E-2</v>
          </cell>
          <cell r="J116">
            <v>0.34199473961821192</v>
          </cell>
          <cell r="K116">
            <v>2.1743291881400579</v>
          </cell>
          <cell r="L116">
            <v>12.880925468238059</v>
          </cell>
        </row>
        <row r="117">
          <cell r="A117">
            <v>115</v>
          </cell>
          <cell r="B117" t="str">
            <v>HH2_DEL_TRA_LH2_C_2_NEW</v>
          </cell>
          <cell r="C117" t="str">
            <v>HH2_CT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8.7154482068624254E-3</v>
          </cell>
          <cell r="I117">
            <v>8.7159012611294426E-3</v>
          </cell>
          <cell r="J117">
            <v>8.7157502430436334E-3</v>
          </cell>
          <cell r="K117">
            <v>8.715901261135901E-3</v>
          </cell>
          <cell r="L117">
            <v>0</v>
          </cell>
        </row>
        <row r="118">
          <cell r="A118">
            <v>116</v>
          </cell>
          <cell r="B118" t="str">
            <v>HH2_DEL_TRA_GH2_C_4_NEW</v>
          </cell>
          <cell r="C118" t="str">
            <v>HH2_CU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2.2847872065294279</v>
          </cell>
          <cell r="I118">
            <v>11.696885836919661</v>
          </cell>
          <cell r="J118">
            <v>81.49701163716982</v>
          </cell>
          <cell r="K118">
            <v>454.06983296892128</v>
          </cell>
          <cell r="L118">
            <v>447.07899644719691</v>
          </cell>
        </row>
        <row r="119">
          <cell r="A119">
            <v>117</v>
          </cell>
          <cell r="B119" t="str">
            <v>HH2_DEL_TRA_GH2_D_1_NEW</v>
          </cell>
          <cell r="C119" t="str">
            <v>HH2_DT</v>
          </cell>
          <cell r="D119">
            <v>0</v>
          </cell>
          <cell r="E119">
            <v>0</v>
          </cell>
          <cell r="F119">
            <v>0</v>
          </cell>
          <cell r="G119">
            <v>2.2604529350117801E-2</v>
          </cell>
          <cell r="H119">
            <v>2.2604529350116091E-2</v>
          </cell>
          <cell r="I119">
            <v>2.2604529350106119E-2</v>
          </cell>
          <cell r="J119">
            <v>2.2604529350107962E-2</v>
          </cell>
          <cell r="K119">
            <v>0</v>
          </cell>
          <cell r="L119">
            <v>414.81335738298742</v>
          </cell>
        </row>
        <row r="120">
          <cell r="A120">
            <v>118</v>
          </cell>
          <cell r="B120" t="str">
            <v>TRA_FT_DST_INT</v>
          </cell>
          <cell r="C120" t="str">
            <v>PRI_OIL_DST_kt</v>
          </cell>
          <cell r="D120">
            <v>2674.1346749789409</v>
          </cell>
          <cell r="E120">
            <v>3878.6634593994049</v>
          </cell>
          <cell r="F120">
            <v>2109.6004770423378</v>
          </cell>
          <cell r="G120">
            <v>3990.8362626664871</v>
          </cell>
          <cell r="H120">
            <v>4705.7974120018553</v>
          </cell>
          <cell r="I120">
            <v>5250.4850495548344</v>
          </cell>
          <cell r="J120">
            <v>1427.9329803519979</v>
          </cell>
          <cell r="K120">
            <v>0</v>
          </cell>
          <cell r="L120">
            <v>7402.4883720930238</v>
          </cell>
        </row>
        <row r="121">
          <cell r="A121">
            <v>119</v>
          </cell>
          <cell r="B121" t="str">
            <v>TRA_FT_DST_INT</v>
          </cell>
          <cell r="C121" t="str">
            <v>RNW_BIO_EMHV</v>
          </cell>
          <cell r="D121">
            <v>2468.4320076728682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TRA_FT_LNG_INT</v>
          </cell>
          <cell r="C122" t="str">
            <v>PRI_GAS_LNG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203.22743318204741</v>
          </cell>
          <cell r="K122">
            <v>475.54210791729707</v>
          </cell>
          <cell r="L122">
            <v>746.343923348462</v>
          </cell>
        </row>
        <row r="123">
          <cell r="A123">
            <v>121</v>
          </cell>
          <cell r="B123" t="str">
            <v>TRA_FT_HFO_INT</v>
          </cell>
          <cell r="C123" t="str">
            <v>PRI_OIL_HFO</v>
          </cell>
          <cell r="D123">
            <v>1752.6360368396661</v>
          </cell>
          <cell r="E123">
            <v>1857.8</v>
          </cell>
          <cell r="F123">
            <v>1772.368108473762</v>
          </cell>
          <cell r="G123">
            <v>1857.8</v>
          </cell>
          <cell r="H123">
            <v>1857.8</v>
          </cell>
          <cell r="I123">
            <v>1857.8</v>
          </cell>
          <cell r="J123">
            <v>1857.8</v>
          </cell>
          <cell r="K123">
            <v>1681.31399211711</v>
          </cell>
          <cell r="L123">
            <v>715.70961416799196</v>
          </cell>
        </row>
        <row r="124">
          <cell r="A124">
            <v>122</v>
          </cell>
          <cell r="B124" t="str">
            <v>TRA_FT_AMM_INT_ELCSYS_DT</v>
          </cell>
          <cell r="C124" t="str">
            <v>ELC_CEN</v>
          </cell>
          <cell r="D124">
            <v>0</v>
          </cell>
          <cell r="E124">
            <v>0</v>
          </cell>
          <cell r="F124">
            <v>0.1558802970586208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26.935720058088311</v>
          </cell>
        </row>
        <row r="125">
          <cell r="A125">
            <v>123</v>
          </cell>
          <cell r="B125" t="str">
            <v>TRA_FT_AMM_INT_ELCSYS_DT</v>
          </cell>
          <cell r="C125" t="str">
            <v>HH2_WE_DT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217.93446228816899</v>
          </cell>
        </row>
        <row r="126">
          <cell r="A126">
            <v>124</v>
          </cell>
          <cell r="B126" t="str">
            <v>HH2_DEL_TRA_LH2_INT_C_1_NEW</v>
          </cell>
          <cell r="C126" t="str">
            <v>HH2_CU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203.3067598752969</v>
          </cell>
        </row>
        <row r="127">
          <cell r="A127">
            <v>125</v>
          </cell>
          <cell r="B127" t="str">
            <v>IND_FT_NGA</v>
          </cell>
          <cell r="C127" t="str">
            <v>PRI_GAS_NGA</v>
          </cell>
          <cell r="D127">
            <v>3220.508316282891</v>
          </cell>
          <cell r="E127">
            <v>3269.2587240252042</v>
          </cell>
          <cell r="F127">
            <v>3212.3060748633011</v>
          </cell>
          <cell r="G127">
            <v>3129.618730874447</v>
          </cell>
          <cell r="H127">
            <v>2301.8520629183031</v>
          </cell>
          <cell r="I127">
            <v>1682.760612284522</v>
          </cell>
          <cell r="J127">
            <v>1217.646293527004</v>
          </cell>
          <cell r="K127">
            <v>896.57033429040735</v>
          </cell>
          <cell r="L127">
            <v>0</v>
          </cell>
        </row>
        <row r="128">
          <cell r="A128">
            <v>126</v>
          </cell>
          <cell r="B128" t="str">
            <v>IND_FT_NGA</v>
          </cell>
          <cell r="C128" t="str">
            <v>RNW_POT_BIO_GAS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1155.2644097832781</v>
          </cell>
        </row>
        <row r="129">
          <cell r="A129">
            <v>127</v>
          </cell>
          <cell r="B129" t="str">
            <v>IND_FT_NGA</v>
          </cell>
          <cell r="C129" t="str">
            <v>HH2_BL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61.032768321200322</v>
          </cell>
          <cell r="I129">
            <v>61.032768321200322</v>
          </cell>
          <cell r="J129">
            <v>55.154710159759752</v>
          </cell>
          <cell r="K129">
            <v>48.846538423554698</v>
          </cell>
          <cell r="L129">
            <v>73.740281475528377</v>
          </cell>
        </row>
        <row r="130">
          <cell r="A130">
            <v>128</v>
          </cell>
          <cell r="B130" t="str">
            <v>IND_FT_LPG</v>
          </cell>
          <cell r="C130" t="str">
            <v>PRI_OIL_LPG</v>
          </cell>
          <cell r="D130">
            <v>220.2</v>
          </cell>
          <cell r="E130">
            <v>220.2</v>
          </cell>
          <cell r="F130">
            <v>202.7044443025795</v>
          </cell>
          <cell r="G130">
            <v>220.2</v>
          </cell>
          <cell r="H130">
            <v>336.3990566994122</v>
          </cell>
          <cell r="I130">
            <v>444.94459855962492</v>
          </cell>
          <cell r="J130">
            <v>444.21020422704362</v>
          </cell>
          <cell r="K130">
            <v>444.94459855962498</v>
          </cell>
          <cell r="L130">
            <v>345.07996322442841</v>
          </cell>
        </row>
        <row r="131">
          <cell r="A131">
            <v>129</v>
          </cell>
          <cell r="B131" t="str">
            <v>IND_FT_COA</v>
          </cell>
          <cell r="C131" t="str">
            <v>PRI_COA_BCO</v>
          </cell>
          <cell r="D131">
            <v>286.81893062563472</v>
          </cell>
          <cell r="E131">
            <v>0</v>
          </cell>
          <cell r="F131">
            <v>567.49907008929131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IND_FT_COA</v>
          </cell>
          <cell r="C132" t="str">
            <v>PRI_COA_HCO</v>
          </cell>
          <cell r="D132">
            <v>350.39493062563469</v>
          </cell>
          <cell r="E132">
            <v>610.27420708614329</v>
          </cell>
          <cell r="F132">
            <v>0</v>
          </cell>
          <cell r="G132">
            <v>911.41858996349106</v>
          </cell>
          <cell r="H132">
            <v>778.644260900718</v>
          </cell>
          <cell r="I132">
            <v>826.59220731069831</v>
          </cell>
          <cell r="J132">
            <v>886.94508377590739</v>
          </cell>
          <cell r="K132">
            <v>850.71635343921935</v>
          </cell>
          <cell r="L132">
            <v>740.02181803630435</v>
          </cell>
        </row>
        <row r="133">
          <cell r="A133">
            <v>131</v>
          </cell>
          <cell r="B133" t="str">
            <v>IND_FT_COK</v>
          </cell>
          <cell r="C133" t="str">
            <v>PRI_COA_OVC</v>
          </cell>
          <cell r="D133">
            <v>400.89466196199839</v>
          </cell>
          <cell r="E133">
            <v>336.56680070951597</v>
          </cell>
          <cell r="F133">
            <v>255.15803210398769</v>
          </cell>
          <cell r="G133">
            <v>308.07215799966559</v>
          </cell>
          <cell r="H133">
            <v>349.09407350566943</v>
          </cell>
          <cell r="I133">
            <v>342.03633893952491</v>
          </cell>
          <cell r="J133">
            <v>379.30667673297211</v>
          </cell>
          <cell r="K133">
            <v>269.3893244413274</v>
          </cell>
          <cell r="L133">
            <v>148.1535178186783</v>
          </cell>
        </row>
        <row r="134">
          <cell r="A134">
            <v>132</v>
          </cell>
          <cell r="B134" t="str">
            <v>IND_FT_COG</v>
          </cell>
          <cell r="C134" t="str">
            <v>PRI_GAS_COG</v>
          </cell>
          <cell r="D134">
            <v>80.85555555555527</v>
          </cell>
          <cell r="E134">
            <v>63.393518518518782</v>
          </cell>
          <cell r="F134">
            <v>50.714814814814822</v>
          </cell>
          <cell r="G134">
            <v>105.5485781544256</v>
          </cell>
          <cell r="H134">
            <v>53.479962667096913</v>
          </cell>
          <cell r="I134">
            <v>34.385637162585013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IND_FT_BFG</v>
          </cell>
          <cell r="C135" t="str">
            <v>PRI_GAS_BFG</v>
          </cell>
          <cell r="D135">
            <v>175.228921231177</v>
          </cell>
          <cell r="E135">
            <v>153.40147368582129</v>
          </cell>
          <cell r="F135">
            <v>128.7570829919062</v>
          </cell>
          <cell r="G135">
            <v>108.32411267594679</v>
          </cell>
          <cell r="H135">
            <v>69.31879217985778</v>
          </cell>
          <cell r="I135">
            <v>58.846998785454687</v>
          </cell>
          <cell r="J135">
            <v>35.654793878215102</v>
          </cell>
          <cell r="K135">
            <v>35.13775133489407</v>
          </cell>
          <cell r="L135">
            <v>32.271306763545162</v>
          </cell>
        </row>
        <row r="136">
          <cell r="A136">
            <v>134</v>
          </cell>
          <cell r="B136" t="str">
            <v>IND_FT_BFG</v>
          </cell>
          <cell r="C136" t="str">
            <v>PRI_GAS_OXY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0.95070528181437908</v>
          </cell>
        </row>
        <row r="137">
          <cell r="A137">
            <v>135</v>
          </cell>
          <cell r="B137" t="str">
            <v>IND_FT_HFO</v>
          </cell>
          <cell r="C137" t="str">
            <v>PRI_OIL_CRD</v>
          </cell>
          <cell r="D137">
            <v>35.76062650893823</v>
          </cell>
          <cell r="E137">
            <v>0</v>
          </cell>
          <cell r="F137">
            <v>0</v>
          </cell>
          <cell r="G137">
            <v>0</v>
          </cell>
          <cell r="H137">
            <v>176.74165132196501</v>
          </cell>
          <cell r="I137">
            <v>152.32621927151609</v>
          </cell>
          <cell r="J137">
            <v>126.2983038872736</v>
          </cell>
          <cell r="K137">
            <v>127.8428891886298</v>
          </cell>
          <cell r="L137">
            <v>128.08495324975911</v>
          </cell>
        </row>
        <row r="138">
          <cell r="A138">
            <v>136</v>
          </cell>
          <cell r="B138" t="str">
            <v>IND_FT_HFO</v>
          </cell>
          <cell r="C138" t="str">
            <v>PRI_OIL_HFO</v>
          </cell>
          <cell r="D138">
            <v>411.24720485278988</v>
          </cell>
          <cell r="E138">
            <v>425.09940109573671</v>
          </cell>
          <cell r="F138">
            <v>450.56904581556239</v>
          </cell>
          <cell r="G138">
            <v>301.24543149251667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IND_FT_OIL</v>
          </cell>
          <cell r="C139" t="str">
            <v>PRI_OIL_DST</v>
          </cell>
          <cell r="D139">
            <v>667.09176159085064</v>
          </cell>
          <cell r="E139">
            <v>520.55930003027299</v>
          </cell>
          <cell r="F139">
            <v>481.4917812454446</v>
          </cell>
          <cell r="G139">
            <v>232.06249535420901</v>
          </cell>
          <cell r="H139">
            <v>91.948092617987783</v>
          </cell>
          <cell r="I139">
            <v>45.02213167484755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IND_FT_OIL</v>
          </cell>
          <cell r="C140" t="str">
            <v>PRI_OIL_KER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11.948057232845869</v>
          </cell>
          <cell r="I140">
            <v>5.8503334944717142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IND_FT_OIL</v>
          </cell>
          <cell r="C141" t="str">
            <v>PRI_OIL_GSL</v>
          </cell>
          <cell r="D141">
            <v>86.684240206720702</v>
          </cell>
          <cell r="E141">
            <v>67.643298873990247</v>
          </cell>
          <cell r="F141">
            <v>62.566728636413693</v>
          </cell>
          <cell r="G141">
            <v>30.155013520603429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IND_FT_ETH</v>
          </cell>
          <cell r="C142" t="str">
            <v>PRI_GAS_RFG</v>
          </cell>
          <cell r="D142">
            <v>43.381760977459628</v>
          </cell>
          <cell r="E142">
            <v>84.272830076237554</v>
          </cell>
          <cell r="F142">
            <v>85.732112394012944</v>
          </cell>
          <cell r="G142">
            <v>143.54200852496689</v>
          </cell>
          <cell r="H142">
            <v>117.32</v>
          </cell>
          <cell r="I142">
            <v>211.2714570988156</v>
          </cell>
          <cell r="J142">
            <v>118.8406868495744</v>
          </cell>
          <cell r="K142">
            <v>204.15504918014969</v>
          </cell>
          <cell r="L142">
            <v>57.636856521716943</v>
          </cell>
        </row>
        <row r="143">
          <cell r="A143">
            <v>141</v>
          </cell>
          <cell r="B143" t="str">
            <v>IND_FT_ETH</v>
          </cell>
          <cell r="C143" t="str">
            <v>PRI_GAS_ETH</v>
          </cell>
          <cell r="D143">
            <v>34.085669339432563</v>
          </cell>
          <cell r="E143">
            <v>0</v>
          </cell>
          <cell r="F143">
            <v>67.360945452438742</v>
          </cell>
          <cell r="G143">
            <v>0</v>
          </cell>
          <cell r="H143">
            <v>92.179999999999978</v>
          </cell>
          <cell r="I143">
            <v>1.391859149069429</v>
          </cell>
          <cell r="J143">
            <v>93.374825381808449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IND_FT_NAP</v>
          </cell>
          <cell r="C144" t="str">
            <v>PRI_OIL_NAP</v>
          </cell>
          <cell r="D144">
            <v>90.77</v>
          </cell>
          <cell r="E144">
            <v>90.77</v>
          </cell>
          <cell r="F144">
            <v>250.33314298924171</v>
          </cell>
          <cell r="G144">
            <v>230.36283083629999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IND_FT_NAP</v>
          </cell>
          <cell r="C145" t="str">
            <v>RNW_BIO_NAP</v>
          </cell>
          <cell r="D145">
            <v>0</v>
          </cell>
          <cell r="E145">
            <v>19.104473902594911</v>
          </cell>
          <cell r="F145">
            <v>0</v>
          </cell>
          <cell r="G145">
            <v>0</v>
          </cell>
          <cell r="H145">
            <v>35.390263483889868</v>
          </cell>
          <cell r="I145">
            <v>27.226353288276439</v>
          </cell>
          <cell r="J145">
            <v>27.088803087473231</v>
          </cell>
          <cell r="K145">
            <v>3.3345523042457161</v>
          </cell>
          <cell r="L145">
            <v>0</v>
          </cell>
        </row>
        <row r="146">
          <cell r="A146">
            <v>144</v>
          </cell>
          <cell r="B146" t="str">
            <v>IND_FT_PTC</v>
          </cell>
          <cell r="C146" t="str">
            <v>PRI_OIL_PTC</v>
          </cell>
          <cell r="D146">
            <v>426.52</v>
          </cell>
          <cell r="E146">
            <v>383.11510096524529</v>
          </cell>
          <cell r="F146">
            <v>324.75905244167342</v>
          </cell>
          <cell r="G146">
            <v>168.49091536457539</v>
          </cell>
          <cell r="H146">
            <v>38.937613309357211</v>
          </cell>
          <cell r="I146">
            <v>3.0661156448350422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IND_FT_BIO</v>
          </cell>
          <cell r="C147" t="str">
            <v>RNW_POT_BIO_MUN</v>
          </cell>
          <cell r="D147">
            <v>0</v>
          </cell>
          <cell r="E147">
            <v>0</v>
          </cell>
          <cell r="F147">
            <v>0</v>
          </cell>
          <cell r="G147">
            <v>77.318886477803076</v>
          </cell>
          <cell r="H147">
            <v>0</v>
          </cell>
          <cell r="I147">
            <v>0</v>
          </cell>
          <cell r="J147">
            <v>351.24773402536078</v>
          </cell>
          <cell r="K147">
            <v>119.5974038045819</v>
          </cell>
          <cell r="L147">
            <v>38.741930128169223</v>
          </cell>
        </row>
        <row r="148">
          <cell r="A148">
            <v>146</v>
          </cell>
          <cell r="B148" t="str">
            <v>IND_FT_BIO</v>
          </cell>
          <cell r="C148" t="str">
            <v>RNW_POT_BIO_GAS</v>
          </cell>
          <cell r="D148">
            <v>0</v>
          </cell>
          <cell r="E148">
            <v>256.59850083766042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IND_FT_BIO</v>
          </cell>
          <cell r="C149" t="str">
            <v>RNW_POT_BIO_WOD</v>
          </cell>
          <cell r="D149">
            <v>897.63515653958484</v>
          </cell>
          <cell r="E149">
            <v>720.36839957926122</v>
          </cell>
          <cell r="F149">
            <v>1154.1684742341281</v>
          </cell>
          <cell r="G149">
            <v>703.00931435220105</v>
          </cell>
          <cell r="H149">
            <v>665.39136037071103</v>
          </cell>
          <cell r="I149">
            <v>731.56034856337612</v>
          </cell>
          <cell r="J149">
            <v>295.17179970807689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IND_FT_BIO</v>
          </cell>
          <cell r="C150" t="str">
            <v>RNW_POT_BIO_LIQ</v>
          </cell>
          <cell r="D150">
            <v>11.435093636363639</v>
          </cell>
          <cell r="E150">
            <v>26.81630017315036</v>
          </cell>
          <cell r="F150">
            <v>62.467464047597922</v>
          </cell>
          <cell r="G150">
            <v>0</v>
          </cell>
          <cell r="H150">
            <v>68.099925059476092</v>
          </cell>
          <cell r="I150">
            <v>57.90664387087218</v>
          </cell>
          <cell r="J150">
            <v>17.730862739298679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IND_FT_BIO_ETH</v>
          </cell>
          <cell r="C151" t="str">
            <v>RNW_BIO_ETH</v>
          </cell>
          <cell r="D151">
            <v>1595.4089300618041</v>
          </cell>
          <cell r="E151">
            <v>1595.4089300618041</v>
          </cell>
          <cell r="F151">
            <v>792.78472737061009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194.57119737148841</v>
          </cell>
          <cell r="L151">
            <v>983.40936806092941</v>
          </cell>
        </row>
        <row r="152">
          <cell r="A152">
            <v>150</v>
          </cell>
          <cell r="B152" t="str">
            <v>IND_FT_BGS</v>
          </cell>
          <cell r="C152" t="str">
            <v>RNW_POT_BIO_GAS</v>
          </cell>
          <cell r="D152">
            <v>6.0387087123829506</v>
          </cell>
          <cell r="E152">
            <v>10.03875829825939</v>
          </cell>
          <cell r="F152">
            <v>13.392874079267211</v>
          </cell>
          <cell r="G152">
            <v>20.7904811895087</v>
          </cell>
          <cell r="H152">
            <v>31.974524827840568</v>
          </cell>
          <cell r="I152">
            <v>35.793036384280292</v>
          </cell>
          <cell r="J152">
            <v>36.044897820770423</v>
          </cell>
          <cell r="K152">
            <v>36.686194104287353</v>
          </cell>
          <cell r="L152">
            <v>38.115681531602164</v>
          </cell>
        </row>
        <row r="153">
          <cell r="A153">
            <v>151</v>
          </cell>
          <cell r="B153" t="str">
            <v>IND_FT_GEO</v>
          </cell>
          <cell r="C153" t="str">
            <v>RNW_POT_GEO</v>
          </cell>
          <cell r="D153">
            <v>0.94270833333333348</v>
          </cell>
          <cell r="E153">
            <v>11.741</v>
          </cell>
          <cell r="F153">
            <v>0.62847222222222221</v>
          </cell>
          <cell r="G153">
            <v>11.741</v>
          </cell>
          <cell r="H153">
            <v>11.741</v>
          </cell>
          <cell r="I153">
            <v>11.741</v>
          </cell>
          <cell r="J153">
            <v>8.9808654318476595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IND_FT_ELC</v>
          </cell>
          <cell r="C154" t="str">
            <v>ELC_CEN</v>
          </cell>
          <cell r="D154">
            <v>4606.5966666666664</v>
          </cell>
          <cell r="E154">
            <v>4605.6988888888891</v>
          </cell>
          <cell r="F154">
            <v>4519.8522222222236</v>
          </cell>
          <cell r="G154">
            <v>4762.7673682842324</v>
          </cell>
          <cell r="H154">
            <v>5118.3536988078631</v>
          </cell>
          <cell r="I154">
            <v>5599.3212258294279</v>
          </cell>
          <cell r="J154">
            <v>6163.4176245462304</v>
          </cell>
          <cell r="K154">
            <v>7119.153391054434</v>
          </cell>
          <cell r="L154">
            <v>7743.6184248295094</v>
          </cell>
        </row>
        <row r="155">
          <cell r="A155">
            <v>153</v>
          </cell>
          <cell r="B155" t="str">
            <v>IND_FT_HET</v>
          </cell>
          <cell r="C155" t="str">
            <v>HET</v>
          </cell>
          <cell r="D155">
            <v>1000.574785991578</v>
          </cell>
          <cell r="E155">
            <v>986.57954567410491</v>
          </cell>
          <cell r="F155">
            <v>953.12907404306213</v>
          </cell>
          <cell r="G155">
            <v>961.53626129287636</v>
          </cell>
          <cell r="H155">
            <v>950.65960663082478</v>
          </cell>
          <cell r="I155">
            <v>952.91450701059728</v>
          </cell>
          <cell r="J155">
            <v>890.5262774267261</v>
          </cell>
          <cell r="K155">
            <v>1021.159656266325</v>
          </cell>
          <cell r="L155">
            <v>1559.369887556431</v>
          </cell>
        </row>
        <row r="156">
          <cell r="A156">
            <v>154</v>
          </cell>
          <cell r="B156" t="str">
            <v>HH2_WE_DEL_IND_D_1_NEW</v>
          </cell>
          <cell r="C156" t="str">
            <v>HH2_WE_DT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646.81829029837695</v>
          </cell>
          <cell r="I156">
            <v>793.38604601076895</v>
          </cell>
          <cell r="J156">
            <v>803.57146088573973</v>
          </cell>
          <cell r="K156">
            <v>831.62847270964244</v>
          </cell>
          <cell r="L156">
            <v>823.95580815290293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58.03027737499999</v>
          </cell>
          <cell r="E2">
            <v>44.591304800000003</v>
          </cell>
          <cell r="F2">
            <v>33.443478599999999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637.66182053836451</v>
          </cell>
          <cell r="E3">
            <v>430.50161773071028</v>
          </cell>
          <cell r="F3">
            <v>395.37412739999991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175.69406520000001</v>
          </cell>
          <cell r="E4">
            <v>225.80409761760001</v>
          </cell>
          <cell r="F4">
            <v>157.33987152685029</v>
          </cell>
          <cell r="G4">
            <v>70.277626080000005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61.645671879999981</v>
          </cell>
          <cell r="E5">
            <v>62.454581240420787</v>
          </cell>
          <cell r="F5">
            <v>36.987403127999983</v>
          </cell>
          <cell r="G5">
            <v>24.658268751999991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4.1529402000000006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130.9434068616352</v>
          </cell>
          <cell r="E8">
            <v>96.857609669289545</v>
          </cell>
          <cell r="F8">
            <v>115.67010000000001</v>
          </cell>
          <cell r="G8">
            <v>63.763142624999993</v>
          </cell>
          <cell r="H8">
            <v>57.575277995668714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19.18949441052732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51.809959999999997</v>
          </cell>
          <cell r="E10">
            <v>49.219461999999993</v>
          </cell>
          <cell r="F10">
            <v>34.539973333333329</v>
          </cell>
          <cell r="G10">
            <v>29.531677200000001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2.5000499999999999</v>
          </cell>
          <cell r="E11">
            <v>2.0833750000000002</v>
          </cell>
          <cell r="F11">
            <v>1.9000379999999999</v>
          </cell>
          <cell r="G11">
            <v>1.39652793</v>
          </cell>
          <cell r="H11">
            <v>0.83334999999999981</v>
          </cell>
          <cell r="I11">
            <v>0.41667500000000007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5.6553832499999991E-2</v>
          </cell>
          <cell r="E12">
            <v>4.7128193749999998E-2</v>
          </cell>
          <cell r="F12">
            <v>3.7702555000000013E-2</v>
          </cell>
          <cell r="G12">
            <v>2.8276916249999999E-2</v>
          </cell>
          <cell r="H12">
            <v>1.8851277499999999E-2</v>
          </cell>
          <cell r="I12">
            <v>9.4256387499999945E-3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92.383265124999994</v>
          </cell>
          <cell r="E13">
            <v>47.894695200000001</v>
          </cell>
          <cell r="F13">
            <v>41.812521399999987</v>
          </cell>
          <cell r="G13">
            <v>82.744761323963402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299.26977260000012</v>
          </cell>
          <cell r="E14">
            <v>299.26977260000012</v>
          </cell>
          <cell r="F14">
            <v>299.26977260000012</v>
          </cell>
          <cell r="G14">
            <v>299.26977260000018</v>
          </cell>
          <cell r="H14">
            <v>299.26977260000012</v>
          </cell>
          <cell r="I14">
            <v>299.26977260000012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550.80779919999986</v>
          </cell>
          <cell r="E15">
            <v>371.48340797187268</v>
          </cell>
          <cell r="F15">
            <v>310.87112847314978</v>
          </cell>
          <cell r="G15">
            <v>550.80779919999998</v>
          </cell>
          <cell r="H15">
            <v>42.323267229976537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413.07336812000011</v>
          </cell>
          <cell r="E16">
            <v>577.27795675957918</v>
          </cell>
          <cell r="F16">
            <v>731.90362353866669</v>
          </cell>
          <cell r="G16">
            <v>731.90362353866669</v>
          </cell>
          <cell r="H16">
            <v>731.90362353866681</v>
          </cell>
          <cell r="I16">
            <v>731.90362353866658</v>
          </cell>
          <cell r="J16">
            <v>676.40698208514698</v>
          </cell>
          <cell r="K16">
            <v>609.97388518144055</v>
          </cell>
          <cell r="L16">
            <v>609.97388518144055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33.808371399999992</v>
          </cell>
          <cell r="F17">
            <v>43.103021799999993</v>
          </cell>
          <cell r="G17">
            <v>59.127802912112926</v>
          </cell>
          <cell r="H17">
            <v>165.9634228569156</v>
          </cell>
          <cell r="I17">
            <v>207.32047549006089</v>
          </cell>
          <cell r="J17">
            <v>247.92906435315319</v>
          </cell>
          <cell r="K17">
            <v>368.38685820619668</v>
          </cell>
          <cell r="L17">
            <v>368.38685820619668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1.1583419224038369</v>
          </cell>
          <cell r="K18">
            <v>577.22287744920288</v>
          </cell>
          <cell r="L18">
            <v>577.22287744920288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2468.43200767288</v>
          </cell>
          <cell r="E2">
            <v>0</v>
          </cell>
          <cell r="F2">
            <v>0</v>
          </cell>
          <cell r="G2">
            <v>11929.393990991421</v>
          </cell>
          <cell r="H2">
            <v>13984.154408009939</v>
          </cell>
          <cell r="I2">
            <v>14325.87800424528</v>
          </cell>
          <cell r="J2">
            <v>14681.960565173669</v>
          </cell>
          <cell r="K2">
            <v>2778.3961735580478</v>
          </cell>
          <cell r="L2">
            <v>11477.250140945111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780.34043251829075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5803.2359162790681</v>
          </cell>
          <cell r="L3">
            <v>2081.6347687714078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509.65540556688359</v>
          </cell>
          <cell r="K4">
            <v>1446.355738990849</v>
          </cell>
          <cell r="L4">
            <v>26717.349064638511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6869.4499956754107</v>
          </cell>
          <cell r="E5">
            <v>5842.1376630805044</v>
          </cell>
          <cell r="F5">
            <v>8373.6414062585591</v>
          </cell>
          <cell r="G5">
            <v>4243.83226128353</v>
          </cell>
          <cell r="H5">
            <v>5456.767591166863</v>
          </cell>
          <cell r="I5">
            <v>4409.2364708787081</v>
          </cell>
          <cell r="J5">
            <v>645.86906570361236</v>
          </cell>
          <cell r="K5">
            <v>47.202911241119708</v>
          </cell>
          <cell r="L5">
            <v>11.766697903638811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11271.287053311469</v>
          </cell>
          <cell r="L6">
            <v>41417.471731324033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1652.400000000001</v>
          </cell>
          <cell r="H2">
            <v>1777.5</v>
          </cell>
          <cell r="I2">
            <v>1751.8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72626.638516321618</v>
          </cell>
          <cell r="K3">
            <v>63782.190301029412</v>
          </cell>
          <cell r="L3">
            <v>45902.924197702683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35963.27199999999</v>
          </cell>
          <cell r="I4">
            <v>36842.087999999851</v>
          </cell>
          <cell r="J4">
            <v>37720.903999999988</v>
          </cell>
          <cell r="K4">
            <v>38433.047999999988</v>
          </cell>
          <cell r="L4">
            <v>39145.19200000001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15.840044045058089</v>
          </cell>
          <cell r="I5">
            <v>16.24300472945885</v>
          </cell>
          <cell r="J5">
            <v>16.6143166377814</v>
          </cell>
          <cell r="K5">
            <v>16.944429979959921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20.98805835970197</v>
          </cell>
          <cell r="I6">
            <v>57.588834949897979</v>
          </cell>
          <cell r="J6">
            <v>22.292223774484761</v>
          </cell>
          <cell r="K6">
            <v>60.07570629258354</v>
          </cell>
          <cell r="L6">
            <v>61.188877274547437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102.82204878048751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0.29099999999999998</v>
      </c>
      <c r="E2">
        <f>[1]Input!E2</f>
        <v>0.105</v>
      </c>
      <c r="F2">
        <f>[1]Input!F2</f>
        <v>0</v>
      </c>
      <c r="G2">
        <f>[1]Input!G2</f>
        <v>0.27751412065112702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83156.49994764966</v>
      </c>
      <c r="Q2" s="38">
        <f t="shared" ref="Q2:X2" si="0">(SUMIF($C:$C,"*GSL*",E:E))</f>
        <v>70720.613816237674</v>
      </c>
      <c r="R2" s="38">
        <f t="shared" si="0"/>
        <v>44614.984237590528</v>
      </c>
      <c r="S2" s="38">
        <f t="shared" si="0"/>
        <v>50708.365491703807</v>
      </c>
      <c r="T2" s="38">
        <f t="shared" si="0"/>
        <v>10940.248271598581</v>
      </c>
      <c r="U2" s="38">
        <f t="shared" si="0"/>
        <v>9377.9332101563978</v>
      </c>
      <c r="V2" s="38">
        <f t="shared" si="0"/>
        <v>5.9917482251254146</v>
      </c>
      <c r="W2" s="38">
        <f t="shared" si="0"/>
        <v>29.6432171738909</v>
      </c>
      <c r="X2" s="38">
        <f t="shared" si="0"/>
        <v>67.245973908775994</v>
      </c>
      <c r="Y2" s="18"/>
      <c r="Z2" s="38" t="s">
        <v>10</v>
      </c>
      <c r="AA2" s="38" t="s">
        <v>10</v>
      </c>
      <c r="AB2" s="38">
        <f>(SUMIF($C:$C,"*GSL*",D:D))*0.043</f>
        <v>3575.729497748935</v>
      </c>
      <c r="AC2" s="38">
        <f t="shared" ref="AC2:AJ2" si="1">(SUMIF($C:$C,"*GSL*",E:E))*0.043</f>
        <v>3040.9863940982195</v>
      </c>
      <c r="AD2" s="38">
        <f t="shared" si="1"/>
        <v>1918.4443222163925</v>
      </c>
      <c r="AE2" s="38">
        <f t="shared" si="1"/>
        <v>2180.4597161432634</v>
      </c>
      <c r="AF2" s="38">
        <f t="shared" si="1"/>
        <v>470.43067567873891</v>
      </c>
      <c r="AG2" s="38">
        <f t="shared" si="1"/>
        <v>403.25112803672505</v>
      </c>
      <c r="AH2" s="38">
        <f t="shared" si="1"/>
        <v>0.2576451736803928</v>
      </c>
      <c r="AI2" s="38">
        <f t="shared" si="1"/>
        <v>1.2746583384773087</v>
      </c>
      <c r="AJ2" s="38">
        <f t="shared" si="1"/>
        <v>2.8915768780773674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0.33400000000000002</v>
      </c>
      <c r="F3">
        <f>[1]Input!F3</f>
        <v>0.36899999999999999</v>
      </c>
      <c r="G3">
        <f>[1]Input!G3</f>
        <v>0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0</v>
      </c>
      <c r="Q3" s="38">
        <f t="shared" ref="Q3:X3" si="2">(SUMIF($C:$C,"*etbe*",E:E))</f>
        <v>0</v>
      </c>
      <c r="R3" s="38">
        <f t="shared" si="2"/>
        <v>0</v>
      </c>
      <c r="S3" s="38">
        <f t="shared" si="2"/>
        <v>0.26543254857991194</v>
      </c>
      <c r="T3" s="38">
        <f t="shared" si="2"/>
        <v>0.64310089306610441</v>
      </c>
      <c r="U3" s="38">
        <f t="shared" si="2"/>
        <v>0.48248407173268337</v>
      </c>
      <c r="V3" s="38">
        <f t="shared" si="2"/>
        <v>0.55799320368628957</v>
      </c>
      <c r="W3" s="38">
        <f t="shared" si="2"/>
        <v>0.50085044399053591</v>
      </c>
      <c r="X3" s="38">
        <f t="shared" si="2"/>
        <v>0</v>
      </c>
      <c r="Z3" s="38"/>
      <c r="AA3" s="38" t="s">
        <v>137</v>
      </c>
      <c r="AB3" s="38">
        <f>(SUMIF($C:$C,"*etbe*",D:D))*0.036</f>
        <v>0</v>
      </c>
      <c r="AC3" s="38">
        <f t="shared" ref="AC3:AJ3" si="3">(SUMIF($C:$C,"*etbe*",E:E))*0.036</f>
        <v>0</v>
      </c>
      <c r="AD3" s="38">
        <f t="shared" si="3"/>
        <v>0</v>
      </c>
      <c r="AE3" s="38">
        <f t="shared" si="3"/>
        <v>9.5555717488768292E-3</v>
      </c>
      <c r="AF3" s="38">
        <f t="shared" si="3"/>
        <v>2.3151632150379756E-2</v>
      </c>
      <c r="AG3" s="38">
        <f t="shared" si="3"/>
        <v>1.7369426582376599E-2</v>
      </c>
      <c r="AH3" s="38">
        <f t="shared" si="3"/>
        <v>2.0087755332706424E-2</v>
      </c>
      <c r="AI3" s="38">
        <f t="shared" si="3"/>
        <v>1.8030615983659293E-2</v>
      </c>
      <c r="AJ3" s="38">
        <f t="shared" si="3"/>
        <v>0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184659.09755470249</v>
      </c>
      <c r="E4">
        <f>[1]Input!E4</f>
        <v>190207.13679113681</v>
      </c>
      <c r="F4">
        <f>[1]Input!F4</f>
        <v>194230.934874161</v>
      </c>
      <c r="G4">
        <f>[1]Input!G4</f>
        <v>210262.99580201041</v>
      </c>
      <c r="H4">
        <f>[1]Input!H4</f>
        <v>164270.8284589141</v>
      </c>
      <c r="I4">
        <f>[1]Input!I4</f>
        <v>105926.33955300529</v>
      </c>
      <c r="J4">
        <f>[1]Input!J4</f>
        <v>24931.152258121569</v>
      </c>
      <c r="K4">
        <f>[1]Input!K4</f>
        <v>12461.806016530199</v>
      </c>
      <c r="L4">
        <f>[1]Input!L4</f>
        <v>2310.9730678941728</v>
      </c>
      <c r="O4" t="s">
        <v>15</v>
      </c>
      <c r="P4" s="38">
        <f>(SUMIF($C:$C,"*eth*",D:D))</f>
        <v>361.54999977238992</v>
      </c>
      <c r="Q4" s="38">
        <f t="shared" ref="Q4:X4" si="4">(SUMIF($C:$C,"*eth*",E:E))</f>
        <v>307.48092963581593</v>
      </c>
      <c r="R4" s="38">
        <f t="shared" si="4"/>
        <v>2098.6831681201879</v>
      </c>
      <c r="S4" s="38">
        <f t="shared" si="4"/>
        <v>3085.5836636742852</v>
      </c>
      <c r="T4" s="38">
        <f t="shared" si="4"/>
        <v>729.34988477323884</v>
      </c>
      <c r="U4" s="38">
        <f t="shared" si="4"/>
        <v>625.1955473437597</v>
      </c>
      <c r="V4" s="38">
        <f t="shared" si="4"/>
        <v>0.3994498816750276</v>
      </c>
      <c r="W4" s="38">
        <f t="shared" si="4"/>
        <v>1.976214478259394</v>
      </c>
      <c r="X4" s="38">
        <f t="shared" si="4"/>
        <v>4.4830649272517338</v>
      </c>
      <c r="Z4" s="38"/>
      <c r="AA4" s="38" t="s">
        <v>15</v>
      </c>
      <c r="AB4" s="38">
        <f>(SUMIF($C:$C,"*eth*",D:D))*0.027</f>
        <v>9.7618499938545273</v>
      </c>
      <c r="AC4" s="38">
        <f t="shared" ref="AC4:AJ4" si="5">(SUMIF($C:$C,"*eth*",E:E))*0.027</f>
        <v>8.3019851001670304</v>
      </c>
      <c r="AD4" s="38">
        <f t="shared" si="5"/>
        <v>56.664445539245072</v>
      </c>
      <c r="AE4" s="38">
        <f t="shared" si="5"/>
        <v>83.310758919205696</v>
      </c>
      <c r="AF4" s="38">
        <f t="shared" si="5"/>
        <v>19.692446888877448</v>
      </c>
      <c r="AG4" s="38">
        <f t="shared" si="5"/>
        <v>16.880279778281512</v>
      </c>
      <c r="AH4" s="38">
        <f t="shared" si="5"/>
        <v>1.0785146805225744E-2</v>
      </c>
      <c r="AI4" s="38">
        <f t="shared" si="5"/>
        <v>5.335779091300364E-2</v>
      </c>
      <c r="AJ4" s="38">
        <f t="shared" si="5"/>
        <v>0.12104275303579681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0</v>
      </c>
      <c r="E5">
        <f>[1]Input!E5</f>
        <v>0</v>
      </c>
      <c r="F5">
        <f>[1]Input!F5</f>
        <v>7013</v>
      </c>
      <c r="G5">
        <f>[1]Input!G5</f>
        <v>9597.4</v>
      </c>
      <c r="H5">
        <f>[1]Input!H5</f>
        <v>13985.15440800993</v>
      </c>
      <c r="I5">
        <f>[1]Input!I5</f>
        <v>1407.664022700473</v>
      </c>
      <c r="J5">
        <f>[1]Input!J5</f>
        <v>61404.008769603097</v>
      </c>
      <c r="K5">
        <f>[1]Input!K5</f>
        <v>47024.308225702203</v>
      </c>
      <c r="L5">
        <f>[1]Input!L5</f>
        <v>2982.0321501170552</v>
      </c>
      <c r="N5" t="s">
        <v>12</v>
      </c>
      <c r="O5" t="s">
        <v>12</v>
      </c>
      <c r="P5" s="38">
        <f>(SUMIF($C:$C,"*DST_kt*",D:D))</f>
        <v>197423.40264044088</v>
      </c>
      <c r="Q5" s="38">
        <f t="shared" ref="Q5:X5" si="6">(SUMIF($C:$C,"*DST_kt*",E:E))</f>
        <v>207918.49181444797</v>
      </c>
      <c r="R5" s="38">
        <f t="shared" si="6"/>
        <v>206551.56821705232</v>
      </c>
      <c r="S5" s="38">
        <f t="shared" si="6"/>
        <v>214253.83206467686</v>
      </c>
      <c r="T5" s="38">
        <f t="shared" si="6"/>
        <v>168976.62587091629</v>
      </c>
      <c r="U5" s="38">
        <f t="shared" si="6"/>
        <v>110373.48458450011</v>
      </c>
      <c r="V5" s="38">
        <f t="shared" si="6"/>
        <v>26359.085238473574</v>
      </c>
      <c r="W5" s="38">
        <f t="shared" si="6"/>
        <v>12461.806016530199</v>
      </c>
      <c r="X5" s="38">
        <f t="shared" si="6"/>
        <v>22866.951562707924</v>
      </c>
      <c r="Z5" s="38" t="s">
        <v>12</v>
      </c>
      <c r="AA5" s="38" t="s">
        <v>12</v>
      </c>
      <c r="AB5" s="38">
        <f>(SUMIF($C:$C,"*DST_kt*",D:D))*0.043</f>
        <v>8489.2063135389562</v>
      </c>
      <c r="AC5" s="38">
        <f t="shared" ref="AC5:AJ5" si="7">(SUMIF($C:$C,"*DST_kt*",E:E))*0.043</f>
        <v>8940.4951480212621</v>
      </c>
      <c r="AD5" s="38">
        <f t="shared" si="7"/>
        <v>8881.7174333332496</v>
      </c>
      <c r="AE5" s="38">
        <f t="shared" si="7"/>
        <v>9212.9147787811035</v>
      </c>
      <c r="AF5" s="38">
        <f t="shared" si="7"/>
        <v>7265.9949124493996</v>
      </c>
      <c r="AG5" s="38">
        <f t="shared" si="7"/>
        <v>4746.0598371335045</v>
      </c>
      <c r="AH5" s="38">
        <f t="shared" si="7"/>
        <v>1133.4406652543635</v>
      </c>
      <c r="AI5" s="38">
        <f t="shared" si="7"/>
        <v>535.85765871079855</v>
      </c>
      <c r="AJ5" s="38">
        <f t="shared" si="7"/>
        <v>983.2789171964406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RNW_BIO_HVO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11501.79685176877</v>
      </c>
      <c r="J6">
        <f>[1]Input!J6</f>
        <v>15157.245184417559</v>
      </c>
      <c r="K6">
        <f>[1]Input!K6</f>
        <v>18762.594293924951</v>
      </c>
      <c r="L6">
        <f>[1]Input!L6</f>
        <v>40926.456139872222</v>
      </c>
      <c r="O6" t="s">
        <v>70</v>
      </c>
      <c r="P6" s="38">
        <f>(SUMIF($C:$C,"*EMHV*",D:D))</f>
        <v>3741.1204701273259</v>
      </c>
      <c r="Q6" s="38">
        <f t="shared" ref="Q6:X6" si="8">(SUMIF($C:$C,"*EMHV*",E:E))</f>
        <v>0</v>
      </c>
      <c r="R6" s="38">
        <f t="shared" si="8"/>
        <v>7013</v>
      </c>
      <c r="S6" s="38">
        <f t="shared" si="8"/>
        <v>9597.4</v>
      </c>
      <c r="T6" s="38">
        <f t="shared" si="8"/>
        <v>13985.15440800993</v>
      </c>
      <c r="U6" s="38">
        <f t="shared" si="8"/>
        <v>1407.664022700473</v>
      </c>
      <c r="V6" s="38">
        <f t="shared" si="8"/>
        <v>61404.008769603097</v>
      </c>
      <c r="W6" s="38">
        <f t="shared" si="8"/>
        <v>47024.308225702203</v>
      </c>
      <c r="X6" s="38">
        <f t="shared" si="8"/>
        <v>2982.0321501170552</v>
      </c>
      <c r="Z6" s="38"/>
      <c r="AA6" s="38" t="s">
        <v>70</v>
      </c>
      <c r="AB6" s="38">
        <f>(SUMIF($C:$C,"*EMHV*",D:D))*0.0385</f>
        <v>144.03313809990203</v>
      </c>
      <c r="AC6" s="38">
        <f t="shared" ref="AC6:AJ6" si="9">(SUMIF($C:$C,"*EMHV*",E:E))*0.0385</f>
        <v>0</v>
      </c>
      <c r="AD6" s="38">
        <f t="shared" si="9"/>
        <v>270.00049999999999</v>
      </c>
      <c r="AE6" s="38">
        <f t="shared" si="9"/>
        <v>369.49989999999997</v>
      </c>
      <c r="AF6" s="38">
        <f t="shared" si="9"/>
        <v>538.42844470838236</v>
      </c>
      <c r="AG6" s="38">
        <f t="shared" si="9"/>
        <v>54.195064873968207</v>
      </c>
      <c r="AH6" s="38">
        <f t="shared" si="9"/>
        <v>2364.0543376297192</v>
      </c>
      <c r="AI6" s="38">
        <f t="shared" si="9"/>
        <v>1810.4358666895348</v>
      </c>
      <c r="AJ6" s="38">
        <f t="shared" si="9"/>
        <v>114.80823777950663</v>
      </c>
    </row>
    <row r="7" spans="1:36">
      <c r="A7">
        <f>[1]Input!A7</f>
        <v>5</v>
      </c>
      <c r="B7" t="str">
        <f>[1]Input!B7</f>
        <v>TRA_FT_DST</v>
      </c>
      <c r="C7" t="str">
        <f>[1]Input!C7</f>
        <v>RNW_BIO_DST_FT</v>
      </c>
      <c r="D7">
        <f>[1]Input!D7</f>
        <v>0</v>
      </c>
      <c r="E7">
        <f>[1]Input!E7</f>
        <v>0</v>
      </c>
      <c r="F7">
        <f>[1]Input!F7</f>
        <v>0</v>
      </c>
      <c r="G7">
        <f>[1]Input!G7</f>
        <v>18323.23316363119</v>
      </c>
      <c r="H7">
        <f>[1]Input!H7</f>
        <v>19713.367999917951</v>
      </c>
      <c r="I7">
        <f>[1]Input!I7</f>
        <v>19466.332583590149</v>
      </c>
      <c r="J7">
        <f>[1]Input!J7</f>
        <v>19142.201488446011</v>
      </c>
      <c r="K7">
        <f>[1]Input!K7</f>
        <v>18856.273410831211</v>
      </c>
      <c r="L7">
        <f>[1]Input!L7</f>
        <v>0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11501.79685176877</v>
      </c>
      <c r="V7" s="38">
        <f t="shared" si="10"/>
        <v>21160.336426380138</v>
      </c>
      <c r="W7" s="38">
        <f t="shared" si="10"/>
        <v>26569.294818263988</v>
      </c>
      <c r="X7" s="38">
        <f t="shared" si="10"/>
        <v>50542.325364899385</v>
      </c>
      <c r="Y7">
        <f>(X7+X6)/SUM(X5:X8)</f>
        <v>0.70066029972804977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506.0790614778258</v>
      </c>
      <c r="AH7" s="38">
        <f t="shared" si="11"/>
        <v>931.05480276072603</v>
      </c>
      <c r="AI7" s="38">
        <f t="shared" si="11"/>
        <v>1169.0489720036155</v>
      </c>
      <c r="AJ7" s="38">
        <f t="shared" si="11"/>
        <v>2223.8623160555726</v>
      </c>
    </row>
    <row r="8" spans="1:36">
      <c r="A8">
        <f>[1]Input!A8</f>
        <v>6</v>
      </c>
      <c r="B8" t="str">
        <f>[1]Input!B8</f>
        <v>TRA_FT_DST</v>
      </c>
      <c r="C8" t="str">
        <f>[1]Input!C8</f>
        <v>SYN_DST_kt</v>
      </c>
      <c r="D8">
        <f>[1]Input!D8</f>
        <v>8711.4245764337793</v>
      </c>
      <c r="E8">
        <f>[1]Input!E8</f>
        <v>13832.69156391164</v>
      </c>
      <c r="F8">
        <f>[1]Input!F8</f>
        <v>10211.032865848971</v>
      </c>
      <c r="G8">
        <f>[1]Input!G8</f>
        <v>0</v>
      </c>
      <c r="H8">
        <f>[1]Input!H8</f>
        <v>0</v>
      </c>
      <c r="I8">
        <f>[1]Input!I8</f>
        <v>0</v>
      </c>
      <c r="J8">
        <f>[1]Input!J8</f>
        <v>0</v>
      </c>
      <c r="K8">
        <f>[1]Input!K8</f>
        <v>0</v>
      </c>
      <c r="L8">
        <f>[1]Input!L8</f>
        <v>0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18323.23316363119</v>
      </c>
      <c r="T8" s="38">
        <f t="shared" si="12"/>
        <v>19713.367999917951</v>
      </c>
      <c r="U8" s="38">
        <f t="shared" si="12"/>
        <v>19466.332583590149</v>
      </c>
      <c r="V8" s="38">
        <f t="shared" si="12"/>
        <v>19142.201488446011</v>
      </c>
      <c r="W8" s="38">
        <f t="shared" si="12"/>
        <v>18856.273410831211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806.22225919977234</v>
      </c>
      <c r="AF8" s="38">
        <f t="shared" si="13"/>
        <v>867.38819199638976</v>
      </c>
      <c r="AG8" s="38">
        <f t="shared" si="13"/>
        <v>856.51863367796648</v>
      </c>
      <c r="AH8" s="38">
        <f t="shared" si="13"/>
        <v>842.25686549162447</v>
      </c>
      <c r="AI8" s="38">
        <f t="shared" si="13"/>
        <v>829.67603007657317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PRI_OIL_GSL_kt</v>
      </c>
      <c r="D9" s="38">
        <f>[1]Input!D9</f>
        <v>83156.49994764966</v>
      </c>
      <c r="E9" s="38">
        <f>[1]Input!E9</f>
        <v>70720.613816237674</v>
      </c>
      <c r="F9" s="38">
        <f>[1]Input!F9</f>
        <v>44614.984237590528</v>
      </c>
      <c r="G9" s="38">
        <f>[1]Input!G9</f>
        <v>50708.365491703807</v>
      </c>
      <c r="H9" s="38">
        <f>[1]Input!H9</f>
        <v>10940.248271598581</v>
      </c>
      <c r="I9" s="38">
        <f>[1]Input!I9</f>
        <v>9377.9332101563978</v>
      </c>
      <c r="J9" s="38">
        <f>[1]Input!J9</f>
        <v>5.9917482251254146</v>
      </c>
      <c r="K9" s="38">
        <f>[1]Input!K9</f>
        <v>29.6432171738909</v>
      </c>
      <c r="L9" s="38">
        <f>[1]Input!L9</f>
        <v>67.245973908775994</v>
      </c>
      <c r="N9" t="s">
        <v>8</v>
      </c>
      <c r="O9" t="s">
        <v>140</v>
      </c>
      <c r="P9" s="38">
        <f>(SUMIF($C:$C,"*NGA*",D:D))</f>
        <v>69.334833610331671</v>
      </c>
      <c r="Q9" s="38">
        <f t="shared" ref="Q9:X9" si="14">(SUMIF($C:$C,"*NGA*",E:E))</f>
        <v>79.522958439390521</v>
      </c>
      <c r="R9" s="38">
        <f t="shared" si="14"/>
        <v>158.61556492916901</v>
      </c>
      <c r="S9" s="38">
        <f t="shared" si="14"/>
        <v>149.35749775049831</v>
      </c>
      <c r="T9" s="38">
        <f t="shared" si="14"/>
        <v>573.44148531234077</v>
      </c>
      <c r="U9" s="38">
        <f t="shared" si="14"/>
        <v>736.17053027494262</v>
      </c>
      <c r="V9" s="38">
        <f t="shared" si="14"/>
        <v>579.67946936152555</v>
      </c>
      <c r="W9" s="38">
        <f t="shared" si="14"/>
        <v>13.8258771526018</v>
      </c>
      <c r="X9" s="38">
        <f t="shared" si="14"/>
        <v>0</v>
      </c>
      <c r="Z9" s="38" t="s">
        <v>8</v>
      </c>
      <c r="AA9" s="38" t="s">
        <v>140</v>
      </c>
      <c r="AB9" s="38">
        <f>(SUMIF($C:$C,"*NGA*",D:D))</f>
        <v>69.334833610331671</v>
      </c>
      <c r="AC9" s="38">
        <f t="shared" ref="AC9:AJ9" si="15">(SUMIF($C:$C,"*NGA*",E:E))</f>
        <v>79.522958439390521</v>
      </c>
      <c r="AD9" s="38">
        <f t="shared" si="15"/>
        <v>158.61556492916901</v>
      </c>
      <c r="AE9" s="38">
        <f t="shared" si="15"/>
        <v>149.35749775049831</v>
      </c>
      <c r="AF9" s="38">
        <f t="shared" si="15"/>
        <v>573.44148531234077</v>
      </c>
      <c r="AG9" s="38">
        <f t="shared" si="15"/>
        <v>736.17053027494262</v>
      </c>
      <c r="AH9" s="38">
        <f t="shared" si="15"/>
        <v>579.67946936152555</v>
      </c>
      <c r="AI9" s="38">
        <f t="shared" si="15"/>
        <v>13.8258771526018</v>
      </c>
      <c r="AJ9" s="38">
        <f t="shared" si="15"/>
        <v>0</v>
      </c>
    </row>
    <row r="10" spans="1:36">
      <c r="A10">
        <f>[1]Input!A10</f>
        <v>8</v>
      </c>
      <c r="B10" t="str">
        <f>[1]Input!B10</f>
        <v>TRA_FT_GSL</v>
      </c>
      <c r="C10" t="str">
        <f>[1]Input!C10</f>
        <v>RNW_BIO_ETBE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0.26543254857991194</v>
      </c>
      <c r="H10" s="13">
        <f t="shared" si="16"/>
        <v>0.64310089306610441</v>
      </c>
      <c r="I10" s="13">
        <f t="shared" si="16"/>
        <v>0.48248407173268337</v>
      </c>
      <c r="J10" s="13">
        <f t="shared" si="16"/>
        <v>0.55799320368628957</v>
      </c>
      <c r="K10" s="13">
        <f t="shared" si="16"/>
        <v>0.50085044399053591</v>
      </c>
      <c r="L10" s="13">
        <f t="shared" si="16"/>
        <v>0</v>
      </c>
      <c r="O10" t="s">
        <v>141</v>
      </c>
      <c r="P10" s="38">
        <f>(SUMIF($C:$C,"*BIO_GAS*",D:D))</f>
        <v>0</v>
      </c>
      <c r="Q10" s="38">
        <f t="shared" ref="Q10:X10" si="17">(SUMIF($C:$C,"*BIO_GAS*",E:E))</f>
        <v>0</v>
      </c>
      <c r="R10" s="38">
        <f t="shared" si="17"/>
        <v>0</v>
      </c>
      <c r="S10" s="38">
        <f t="shared" si="17"/>
        <v>74.678748875249127</v>
      </c>
      <c r="T10" s="38">
        <f t="shared" si="17"/>
        <v>528.16978910347154</v>
      </c>
      <c r="U10" s="38">
        <f t="shared" si="17"/>
        <v>1210.1433374382621</v>
      </c>
      <c r="V10" s="38">
        <f t="shared" si="17"/>
        <v>1216.5551021792301</v>
      </c>
      <c r="W10" s="38">
        <f t="shared" si="17"/>
        <v>146.7235942725091</v>
      </c>
      <c r="X10" s="38">
        <f t="shared" si="17"/>
        <v>0</v>
      </c>
      <c r="Z10" s="38"/>
      <c r="AA10" s="38" t="s">
        <v>141</v>
      </c>
      <c r="AB10" s="38">
        <f>(SUMIF($C:$C,"*BIO_GAS*",D:D))</f>
        <v>0</v>
      </c>
      <c r="AC10" s="38">
        <f t="shared" ref="AC10:AJ10" si="18">(SUMIF($C:$C,"*BIO_GAS*",E:E))</f>
        <v>0</v>
      </c>
      <c r="AD10" s="38">
        <f t="shared" si="18"/>
        <v>0</v>
      </c>
      <c r="AE10" s="38">
        <f t="shared" si="18"/>
        <v>74.678748875249127</v>
      </c>
      <c r="AF10" s="38">
        <f t="shared" si="18"/>
        <v>528.16978910347154</v>
      </c>
      <c r="AG10" s="38">
        <f t="shared" si="18"/>
        <v>1210.1433374382621</v>
      </c>
      <c r="AH10" s="38">
        <f t="shared" si="18"/>
        <v>1216.5551021792301</v>
      </c>
      <c r="AI10" s="38">
        <f t="shared" si="18"/>
        <v>146.7235942725091</v>
      </c>
      <c r="AJ10" s="38">
        <f t="shared" si="18"/>
        <v>0</v>
      </c>
    </row>
    <row r="11" spans="1:36">
      <c r="A11">
        <f>[1]Input!A11</f>
        <v>9</v>
      </c>
      <c r="B11" t="str">
        <f>[1]Input!B11</f>
        <v>TRA_FT_GSL</v>
      </c>
      <c r="C11" t="str">
        <f>[1]Input!C11</f>
        <v>RNW_BIO_ETH</v>
      </c>
      <c r="D11">
        <f>[1]Input!D11</f>
        <v>361.54999977238992</v>
      </c>
      <c r="E11">
        <f>[1]Input!E11</f>
        <v>307.48092963581593</v>
      </c>
      <c r="F11">
        <f>[1]Input!F11</f>
        <v>2098.6831681201879</v>
      </c>
      <c r="G11">
        <f>[1]Input!G11</f>
        <v>3085.5836636742852</v>
      </c>
      <c r="H11">
        <f>[1]Input!H11</f>
        <v>729.34988477323884</v>
      </c>
      <c r="I11">
        <f>[1]Input!I11</f>
        <v>625.1955473437597</v>
      </c>
      <c r="J11">
        <f>[1]Input!J11</f>
        <v>0.3994498816750276</v>
      </c>
      <c r="K11">
        <f>[1]Input!K11</f>
        <v>1.976214478259394</v>
      </c>
      <c r="L11">
        <f>[1]Input!L11</f>
        <v>4.4830649272517338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30.18113080591267</v>
      </c>
      <c r="U11" s="38">
        <f t="shared" si="19"/>
        <v>70.591694683898609</v>
      </c>
      <c r="V11" s="38">
        <f t="shared" si="19"/>
        <v>81.362541568047945</v>
      </c>
      <c r="W11" s="38">
        <f t="shared" si="19"/>
        <v>8.7469835047072753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30.18113080591267</v>
      </c>
      <c r="AG11" s="38">
        <f t="shared" si="20"/>
        <v>70.591694683898609</v>
      </c>
      <c r="AH11" s="38">
        <f t="shared" si="20"/>
        <v>81.362541568047945</v>
      </c>
      <c r="AI11" s="38">
        <f t="shared" si="20"/>
        <v>8.7469835047072753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TRA_FT_HFO</v>
      </c>
      <c r="C12" t="str">
        <f>[1]Input!C12</f>
        <v>PRI_OIL_HFO</v>
      </c>
      <c r="D12">
        <f>[1]Input!D12</f>
        <v>68.400000000000006</v>
      </c>
      <c r="E12">
        <f>[1]Input!E12</f>
        <v>153.77769597834231</v>
      </c>
      <c r="F12">
        <f>[1]Input!F12</f>
        <v>153.77769597834231</v>
      </c>
      <c r="G12">
        <f>[1]Input!G12</f>
        <v>153.77769597834231</v>
      </c>
      <c r="H12">
        <f>[1]Input!H12</f>
        <v>6.9425082413663173</v>
      </c>
      <c r="I12">
        <f>[1]Input!I12</f>
        <v>1.8843892880470281</v>
      </c>
      <c r="J12">
        <f>[1]Input!J12</f>
        <v>11.103853690398431</v>
      </c>
      <c r="K12">
        <f>[1]Input!K12</f>
        <v>25.930764206401051</v>
      </c>
      <c r="L12">
        <f>[1]Input!L12</f>
        <v>0</v>
      </c>
      <c r="N12" t="s">
        <v>17</v>
      </c>
      <c r="O12" t="s">
        <v>17</v>
      </c>
      <c r="P12" s="38">
        <f>(SUMIF($C:$C,"*LNG*",D:D))</f>
        <v>0.58981058131939079</v>
      </c>
      <c r="Q12" s="38">
        <f t="shared" ref="Q12:X12" si="21">(SUMIF($C:$C,"*LNG*",E:E))</f>
        <v>0.58981058131939079</v>
      </c>
      <c r="R12" s="38">
        <f t="shared" si="21"/>
        <v>0.60548661005878324</v>
      </c>
      <c r="S12" s="38">
        <f t="shared" si="21"/>
        <v>0.60548661005878324</v>
      </c>
      <c r="T12" s="38">
        <f t="shared" si="21"/>
        <v>0.60548661005878324</v>
      </c>
      <c r="U12" s="38">
        <f t="shared" si="21"/>
        <v>38.312399352695166</v>
      </c>
      <c r="V12" s="38">
        <f t="shared" si="21"/>
        <v>225.43514056284425</v>
      </c>
      <c r="W12" s="38">
        <f t="shared" si="21"/>
        <v>475.54210791729702</v>
      </c>
      <c r="X12" s="38">
        <f t="shared" si="21"/>
        <v>746.343923348462</v>
      </c>
      <c r="Z12" s="38" t="s">
        <v>17</v>
      </c>
      <c r="AA12" s="38" t="s">
        <v>17</v>
      </c>
      <c r="AB12" s="38">
        <f>(SUMIF($C:$C,"*LNG*",D:D))</f>
        <v>0.58981058131939079</v>
      </c>
      <c r="AC12" s="38">
        <f t="shared" ref="AC12:AJ12" si="22">(SUMIF($C:$C,"*LNG*",E:E))</f>
        <v>0.58981058131939079</v>
      </c>
      <c r="AD12" s="38">
        <f t="shared" si="22"/>
        <v>0.60548661005878324</v>
      </c>
      <c r="AE12" s="38">
        <f t="shared" si="22"/>
        <v>0.60548661005878324</v>
      </c>
      <c r="AF12" s="38">
        <f t="shared" si="22"/>
        <v>0.60548661005878324</v>
      </c>
      <c r="AG12" s="38">
        <f t="shared" si="22"/>
        <v>38.312399352695166</v>
      </c>
      <c r="AH12" s="38">
        <f t="shared" si="22"/>
        <v>225.43514056284425</v>
      </c>
      <c r="AI12" s="38">
        <f t="shared" si="22"/>
        <v>475.54210791729702</v>
      </c>
      <c r="AJ12" s="38">
        <f t="shared" si="22"/>
        <v>746.343923348462</v>
      </c>
    </row>
    <row r="13" spans="1:36">
      <c r="A13">
        <f>[1]Input!A13</f>
        <v>11</v>
      </c>
      <c r="B13" t="str">
        <f>[1]Input!B13</f>
        <v>TRA_FT_JTK</v>
      </c>
      <c r="C13" t="str">
        <f>[1]Input!C13</f>
        <v>RNW_BIO_HVO</v>
      </c>
      <c r="D13">
        <f>[1]Input!D13</f>
        <v>0</v>
      </c>
      <c r="E13">
        <f>[1]Input!E13</f>
        <v>0</v>
      </c>
      <c r="F13">
        <f>[1]Input!F13</f>
        <v>0</v>
      </c>
      <c r="G13">
        <f>[1]Input!G13</f>
        <v>0</v>
      </c>
      <c r="H13">
        <f>[1]Input!H13</f>
        <v>0</v>
      </c>
      <c r="I13">
        <f>[1]Input!I13</f>
        <v>0</v>
      </c>
      <c r="J13">
        <f>[1]Input!J13</f>
        <v>6003.0912419625793</v>
      </c>
      <c r="K13">
        <f>[1]Input!K13</f>
        <v>7806.7005243390386</v>
      </c>
      <c r="L13">
        <f>[1]Input!L13</f>
        <v>9615.8692250271615</v>
      </c>
      <c r="N13" t="s">
        <v>13</v>
      </c>
      <c r="O13" t="s">
        <v>13</v>
      </c>
      <c r="P13" s="38">
        <f>(SUMIF($C:$C,"*HFO*",D:D))</f>
        <v>1712.7514601592161</v>
      </c>
      <c r="Q13" s="38">
        <f t="shared" ref="Q13:X13" si="23">(SUMIF($C:$C,"*HFO*",E:E))</f>
        <v>2011.5776959783423</v>
      </c>
      <c r="R13" s="38">
        <f t="shared" si="23"/>
        <v>1926.2176652690393</v>
      </c>
      <c r="S13" s="38">
        <f t="shared" si="23"/>
        <v>2011.5776959783423</v>
      </c>
      <c r="T13" s="38">
        <f t="shared" si="23"/>
        <v>1864.7425082413663</v>
      </c>
      <c r="U13" s="38">
        <f t="shared" si="23"/>
        <v>1859.684389288047</v>
      </c>
      <c r="V13" s="38">
        <f t="shared" si="23"/>
        <v>1868.9038536903984</v>
      </c>
      <c r="W13" s="38">
        <f t="shared" si="23"/>
        <v>1707.2447563235112</v>
      </c>
      <c r="X13" s="38">
        <f t="shared" si="23"/>
        <v>556.56440525509367</v>
      </c>
      <c r="Z13" s="38" t="s">
        <v>13</v>
      </c>
      <c r="AA13" s="38" t="s">
        <v>13</v>
      </c>
      <c r="AB13" s="38">
        <f>(SUMIF($C:$C,"*HFO*",D:D))</f>
        <v>1712.7514601592161</v>
      </c>
      <c r="AC13" s="38">
        <f t="shared" ref="AC13:AJ13" si="24">(SUMIF($C:$C,"*HFO*",E:E))</f>
        <v>2011.5776959783423</v>
      </c>
      <c r="AD13" s="38">
        <f t="shared" si="24"/>
        <v>1926.2176652690393</v>
      </c>
      <c r="AE13" s="38">
        <f t="shared" si="24"/>
        <v>2011.5776959783423</v>
      </c>
      <c r="AF13" s="38">
        <f t="shared" si="24"/>
        <v>1864.7425082413663</v>
      </c>
      <c r="AG13" s="38">
        <f t="shared" si="24"/>
        <v>1859.684389288047</v>
      </c>
      <c r="AH13" s="38">
        <f t="shared" si="24"/>
        <v>1868.9038536903984</v>
      </c>
      <c r="AI13" s="38">
        <f t="shared" si="24"/>
        <v>1707.2447563235112</v>
      </c>
      <c r="AJ13" s="38">
        <f t="shared" si="24"/>
        <v>556.56440525509367</v>
      </c>
    </row>
    <row r="14" spans="1:36">
      <c r="A14">
        <f>[1]Input!A14</f>
        <v>12</v>
      </c>
      <c r="B14" t="str">
        <f>[1]Input!B14</f>
        <v>TRA_FT_JTK</v>
      </c>
      <c r="C14" t="str">
        <f>[1]Input!C14</f>
        <v>PRI_OIL_KER_kt</v>
      </c>
      <c r="D14">
        <f>[1]Input!D14</f>
        <v>7459.9479069767449</v>
      </c>
      <c r="E14">
        <f>[1]Input!E14</f>
        <v>8184.3166428277946</v>
      </c>
      <c r="F14">
        <f>[1]Input!F14</f>
        <v>4769.2845258499256</v>
      </c>
      <c r="G14">
        <f>[1]Input!G14</f>
        <v>8389.2288417870077</v>
      </c>
      <c r="H14">
        <f>[1]Input!H14</f>
        <v>8840.6710922896837</v>
      </c>
      <c r="I14">
        <f>[1]Input!I14</f>
        <v>9277.0914233656404</v>
      </c>
      <c r="J14">
        <f>[1]Input!J14</f>
        <v>3497.7910471093819</v>
      </c>
      <c r="K14">
        <f>[1]Input!K14</f>
        <v>2054.3948748260641</v>
      </c>
      <c r="L14">
        <f>[1]Input!L14</f>
        <v>506.09838026458749</v>
      </c>
      <c r="P14" s="38"/>
    </row>
    <row r="15" spans="1:36">
      <c r="A15">
        <f>[1]Input!A15</f>
        <v>13</v>
      </c>
      <c r="B15" t="str">
        <f>[1]Input!B15</f>
        <v>TRA_FT_JTK</v>
      </c>
      <c r="C15" t="str">
        <f>[1]Input!C15</f>
        <v>RNW_BIO_KER_FT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38.547839408168699</v>
      </c>
      <c r="H15">
        <f>[1]Input!H15</f>
        <v>38.547839408168691</v>
      </c>
      <c r="I15">
        <f>[1]Input!I15</f>
        <v>0</v>
      </c>
      <c r="J15">
        <f>[1]Input!J15</f>
        <v>38.547839408168613</v>
      </c>
      <c r="K15">
        <f>[1]Input!K15</f>
        <v>0</v>
      </c>
      <c r="L15">
        <f>[1]Input!L15</f>
        <v>0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TRA_FT_LPG</v>
      </c>
      <c r="C16" t="str">
        <f>[1]Input!C16</f>
        <v>PRI_OIL_LPG</v>
      </c>
      <c r="D16">
        <f>[1]Input!D16</f>
        <v>231.50899999999999</v>
      </c>
      <c r="E16">
        <f>[1]Input!E16</f>
        <v>205.91502030896041</v>
      </c>
      <c r="F16">
        <f>[1]Input!F16</f>
        <v>81.80623654370163</v>
      </c>
      <c r="G16">
        <f>[1]Input!G16</f>
        <v>68.857866499136264</v>
      </c>
      <c r="H16">
        <f>[1]Input!H16</f>
        <v>0.46350364963503637</v>
      </c>
      <c r="I16">
        <f>[1]Input!I16</f>
        <v>0</v>
      </c>
      <c r="J16">
        <f>[1]Input!J16</f>
        <v>0</v>
      </c>
      <c r="K16">
        <f>[1]Input!K16</f>
        <v>0</v>
      </c>
      <c r="L16">
        <f>[1]Input!L16</f>
        <v>0</v>
      </c>
    </row>
    <row r="17" spans="1:23">
      <c r="A17">
        <f>[1]Input!A17</f>
        <v>15</v>
      </c>
      <c r="B17" t="str">
        <f>[1]Input!B17</f>
        <v>TRA_FT_NGA</v>
      </c>
      <c r="C17" t="str">
        <f>[1]Input!C17</f>
        <v>PRI_GAS_NGA</v>
      </c>
      <c r="D17">
        <f>[1]Input!D17</f>
        <v>69.334833610331671</v>
      </c>
      <c r="E17">
        <f>[1]Input!E17</f>
        <v>79.522958439390521</v>
      </c>
      <c r="F17">
        <f>[1]Input!F17</f>
        <v>158.61556492916901</v>
      </c>
      <c r="G17">
        <f>[1]Input!G17</f>
        <v>149.35749775049831</v>
      </c>
      <c r="H17">
        <f>[1]Input!H17</f>
        <v>573.44148531234077</v>
      </c>
      <c r="I17">
        <f>[1]Input!I17</f>
        <v>736.17053027494262</v>
      </c>
      <c r="J17">
        <f>[1]Input!J17</f>
        <v>579.67946936152555</v>
      </c>
      <c r="K17">
        <f>[1]Input!K17</f>
        <v>13.8258771526018</v>
      </c>
      <c r="L17">
        <f>[1]Input!L17</f>
        <v>0</v>
      </c>
    </row>
    <row r="18" spans="1:23">
      <c r="A18">
        <f>[1]Input!A18</f>
        <v>16</v>
      </c>
      <c r="B18" t="str">
        <f>[1]Input!B18</f>
        <v>TRA_FT_NGA</v>
      </c>
      <c r="C18" t="str">
        <f>[1]Input!C18</f>
        <v>RNW_POT_BIO_GAS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74.678748875249127</v>
      </c>
      <c r="H18">
        <f>[1]Input!H18</f>
        <v>528.16978910347154</v>
      </c>
      <c r="I18">
        <f>[1]Input!I18</f>
        <v>1210.1433374382621</v>
      </c>
      <c r="J18">
        <f>[1]Input!J18</f>
        <v>1216.5551021792301</v>
      </c>
      <c r="K18">
        <f>[1]Input!K18</f>
        <v>146.7235942725091</v>
      </c>
      <c r="L18">
        <f>[1]Input!L18</f>
        <v>0</v>
      </c>
    </row>
    <row r="19" spans="1:23">
      <c r="A19">
        <f>[1]Input!A19</f>
        <v>17</v>
      </c>
      <c r="B19" t="str">
        <f>[1]Input!B19</f>
        <v>TRA_FT_NGA</v>
      </c>
      <c r="C19" t="str">
        <f>[1]Input!C19</f>
        <v>HH2_BL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30.18113080591267</v>
      </c>
      <c r="I19">
        <f>[1]Input!I19</f>
        <v>70.591694683898609</v>
      </c>
      <c r="J19">
        <f>[1]Input!J19</f>
        <v>81.362541568047945</v>
      </c>
      <c r="K19">
        <f>[1]Input!K19</f>
        <v>8.7469835047072753</v>
      </c>
      <c r="L19">
        <f>[1]Input!L19</f>
        <v>0</v>
      </c>
      <c r="V19" s="41"/>
      <c r="W19" s="42"/>
    </row>
    <row r="20" spans="1:23">
      <c r="A20">
        <f>[1]Input!A20</f>
        <v>18</v>
      </c>
      <c r="B20" t="str">
        <f>[1]Input!B20</f>
        <v>TRA_FT_LNG</v>
      </c>
      <c r="C20" t="str">
        <f>[1]Input!C20</f>
        <v>PRI_GAS_LNG</v>
      </c>
      <c r="D20">
        <f>[1]Input!D20</f>
        <v>0.58981058131939079</v>
      </c>
      <c r="E20">
        <f>[1]Input!E20</f>
        <v>0.58981058131939079</v>
      </c>
      <c r="F20">
        <f>[1]Input!F20</f>
        <v>0.60548661005878324</v>
      </c>
      <c r="G20">
        <f>[1]Input!G20</f>
        <v>0.60548661005878324</v>
      </c>
      <c r="H20">
        <f>[1]Input!H20</f>
        <v>0.60548661005878324</v>
      </c>
      <c r="I20">
        <f>[1]Input!I20</f>
        <v>3.7687785760940562</v>
      </c>
      <c r="J20">
        <f>[1]Input!J20</f>
        <v>22.207707380796862</v>
      </c>
      <c r="K20">
        <f>[1]Input!K20</f>
        <v>0</v>
      </c>
      <c r="L20">
        <f>[1]Input!L20</f>
        <v>0</v>
      </c>
      <c r="V20" s="41"/>
      <c r="W20" s="41"/>
    </row>
    <row r="21" spans="1:23">
      <c r="A21">
        <f>[1]Input!A21</f>
        <v>19</v>
      </c>
      <c r="B21" t="str">
        <f>[1]Input!B21</f>
        <v>TRA_FT_AMM_ELCSYS_CU</v>
      </c>
      <c r="C21" t="str">
        <f>[1]Input!C21</f>
        <v>HH2_WE_CU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</v>
      </c>
      <c r="I21">
        <f>[1]Input!I21</f>
        <v>3.1410341791471148</v>
      </c>
      <c r="J21">
        <f>[1]Input!J21</f>
        <v>3.1410341791471148</v>
      </c>
      <c r="K21">
        <f>[1]Input!K21</f>
        <v>3.1410341791471148</v>
      </c>
      <c r="L21">
        <f>[1]Input!L21</f>
        <v>3.1410341791471148</v>
      </c>
      <c r="V21" s="41"/>
      <c r="W21" s="41"/>
    </row>
    <row r="22" spans="1:23">
      <c r="A22">
        <f>[1]Input!A22</f>
        <v>20</v>
      </c>
      <c r="B22" t="str">
        <f>[1]Input!B22</f>
        <v>TRA_FT_AMM_ELCSYS_DT</v>
      </c>
      <c r="C22" t="str">
        <f>[1]Input!C22</f>
        <v>HH2_WE_DT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0.60127785935526101</v>
      </c>
      <c r="I22">
        <f>[1]Input!I22</f>
        <v>0.60127785935526101</v>
      </c>
      <c r="J22">
        <f>[1]Input!J22</f>
        <v>18.94503733571219</v>
      </c>
      <c r="K22">
        <f>[1]Input!K22</f>
        <v>50.960962990095481</v>
      </c>
      <c r="L22">
        <f>[1]Input!L22</f>
        <v>20.667421835399171</v>
      </c>
      <c r="V22" s="41"/>
      <c r="W22" s="41"/>
    </row>
    <row r="23" spans="1:23">
      <c r="A23">
        <f>[1]Input!A23</f>
        <v>21</v>
      </c>
      <c r="B23" t="str">
        <f>[1]Input!B23</f>
        <v>TRA_FT_DST_INT</v>
      </c>
      <c r="C23" t="str">
        <f>[1]Input!C23</f>
        <v>PRI_OIL_DST_kt</v>
      </c>
      <c r="D23">
        <f>[1]Input!D23</f>
        <v>4052.8805093046039</v>
      </c>
      <c r="E23">
        <f>[1]Input!E23</f>
        <v>3878.6634593995259</v>
      </c>
      <c r="F23">
        <f>[1]Input!F23</f>
        <v>2109.6004770423378</v>
      </c>
      <c r="G23">
        <f>[1]Input!G23</f>
        <v>3990.836262666458</v>
      </c>
      <c r="H23">
        <f>[1]Input!H23</f>
        <v>4705.7974120021963</v>
      </c>
      <c r="I23">
        <f>[1]Input!I23</f>
        <v>4447.1450314948097</v>
      </c>
      <c r="J23">
        <f>[1]Input!J23</f>
        <v>1427.9329803520061</v>
      </c>
      <c r="K23">
        <f>[1]Input!K23</f>
        <v>0</v>
      </c>
      <c r="L23">
        <f>[1]Input!L23</f>
        <v>20555.978494813749</v>
      </c>
      <c r="V23" s="41"/>
      <c r="W23" s="41"/>
    </row>
    <row r="24" spans="1:23">
      <c r="A24">
        <f>[1]Input!A24</f>
        <v>22</v>
      </c>
      <c r="B24" t="str">
        <f>[1]Input!B24</f>
        <v>TRA_FT_DST_INT</v>
      </c>
      <c r="C24" t="str">
        <f>[1]Input!C24</f>
        <v>RNW_BIO_EMHV</v>
      </c>
      <c r="D24">
        <f>[1]Input!D24</f>
        <v>3741.1204701273259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23</v>
      </c>
      <c r="B25" t="str">
        <f>[1]Input!B25</f>
        <v>TRA_FT_LNG_INT</v>
      </c>
      <c r="C25" t="str">
        <f>[1]Input!C25</f>
        <v>PRI_GAS_LNG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34.543620776601109</v>
      </c>
      <c r="J25">
        <f>[1]Input!J25</f>
        <v>203.22743318204741</v>
      </c>
      <c r="K25">
        <f>[1]Input!K25</f>
        <v>475.54210791729702</v>
      </c>
      <c r="L25">
        <f>[1]Input!L25</f>
        <v>746.343923348462</v>
      </c>
      <c r="V25" s="41"/>
      <c r="W25" s="41"/>
    </row>
    <row r="26" spans="1:23">
      <c r="A26">
        <f>[1]Input!A26</f>
        <v>24</v>
      </c>
      <c r="B26" t="str">
        <f>[1]Input!B26</f>
        <v>TRA_FT_HFO_INT</v>
      </c>
      <c r="C26" t="str">
        <f>[1]Input!C26</f>
        <v>PRI_OIL_HFO</v>
      </c>
      <c r="D26">
        <f>[1]Input!D26</f>
        <v>1644.351460159216</v>
      </c>
      <c r="E26">
        <f>[1]Input!E26</f>
        <v>1857.8</v>
      </c>
      <c r="F26">
        <f>[1]Input!F26</f>
        <v>1772.439969290697</v>
      </c>
      <c r="G26">
        <f>[1]Input!G26</f>
        <v>1857.8</v>
      </c>
      <c r="H26">
        <f>[1]Input!H26</f>
        <v>1857.8</v>
      </c>
      <c r="I26">
        <f>[1]Input!I26</f>
        <v>1857.8</v>
      </c>
      <c r="J26">
        <f>[1]Input!J26</f>
        <v>1857.8</v>
      </c>
      <c r="K26">
        <f>[1]Input!K26</f>
        <v>1681.31399211711</v>
      </c>
      <c r="L26">
        <f>[1]Input!L26</f>
        <v>556.56440525509367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O13" sqref="AO13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0.13875706032556351</v>
      </c>
      <c r="G2" s="7">
        <f>[2]Activity_TRA!G2</f>
        <v>6.9378530163021424E-2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946.10941308898612</v>
      </c>
      <c r="P2" s="3">
        <f t="shared" ref="P2:W2" si="0">(SUMIF($B:$B,"*CAR*GSL*",D:D))</f>
        <v>903.61597478497856</v>
      </c>
      <c r="Q2" s="3">
        <f t="shared" si="0"/>
        <v>611.28766937459761</v>
      </c>
      <c r="R2" s="3">
        <f t="shared" si="0"/>
        <v>629.49899694382225</v>
      </c>
      <c r="S2" s="3">
        <f t="shared" si="0"/>
        <v>292.16961024782978</v>
      </c>
      <c r="T2" s="3">
        <f t="shared" si="0"/>
        <v>204.67509065821071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77.693563602346359</v>
      </c>
      <c r="D3" s="7">
        <f>[2]Activity_TRA!D3</f>
        <v>95.961339865802046</v>
      </c>
      <c r="E3" s="7">
        <f>[2]Activity_TRA!E3</f>
        <v>157.9836779882429</v>
      </c>
      <c r="F3" s="7">
        <f>[2]Activity_TRA!F3</f>
        <v>157.9836779882429</v>
      </c>
      <c r="G3" s="7">
        <f>[2]Activity_TRA!G3</f>
        <v>703.47155577036085</v>
      </c>
      <c r="H3" s="7">
        <f>[2]Activity_TRA!H3</f>
        <v>1610.4173606624699</v>
      </c>
      <c r="I3" s="7">
        <f>[2]Activity_TRA!I3</f>
        <v>2710.2699575957099</v>
      </c>
      <c r="J3" s="7">
        <f>[2]Activity_TRA!J3</f>
        <v>2698.1734298593501</v>
      </c>
      <c r="K3" s="7">
        <f>[2]Activity_TRA!K3</f>
        <v>0</v>
      </c>
      <c r="N3" s="2" t="s">
        <v>12</v>
      </c>
      <c r="O3" s="3">
        <f>(SUMIF($B:$B,"*CAR*DST*",C:C))</f>
        <v>365.51383691101398</v>
      </c>
      <c r="P3" s="3">
        <f t="shared" ref="P3:W3" si="1">(SUMIF($B:$B,"*CAR*DST*",D:D))</f>
        <v>441.53167983723409</v>
      </c>
      <c r="Q3" s="3">
        <f t="shared" si="1"/>
        <v>706.99913450450686</v>
      </c>
      <c r="R3" s="3">
        <f t="shared" si="1"/>
        <v>706.99913450450686</v>
      </c>
      <c r="S3" s="3">
        <f t="shared" si="1"/>
        <v>468.44009157828663</v>
      </c>
      <c r="T3" s="3">
        <f t="shared" si="1"/>
        <v>0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231.50899999999999</v>
      </c>
      <c r="D4" s="7">
        <f>[2]Activity_TRA!D4</f>
        <v>188.43719732563719</v>
      </c>
      <c r="E4" s="7">
        <f>[2]Activity_TRA!E4</f>
        <v>81.79912695211803</v>
      </c>
      <c r="F4" s="7">
        <f>[2]Activity_TRA!F4</f>
        <v>137.57808697257531</v>
      </c>
      <c r="G4" s="7">
        <f>[2]Activity_TRA!G4</f>
        <v>86.661547106397308</v>
      </c>
      <c r="H4" s="7">
        <f>[2]Activity_TRA!H4</f>
        <v>86.198043456762264</v>
      </c>
      <c r="I4" s="7">
        <f>[2]Activity_TRA!I4</f>
        <v>86.198043456762264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44.376199999999997</v>
      </c>
      <c r="P4" s="3">
        <f t="shared" ref="P4:W4" si="2">(SUMIF($B:$B,"*CAR*LPG*",D:D))</f>
        <v>40.822500107579188</v>
      </c>
      <c r="Q4" s="3">
        <f t="shared" si="2"/>
        <v>15.58750010757919</v>
      </c>
      <c r="R4" s="3">
        <f t="shared" si="2"/>
        <v>8.4524001075791837</v>
      </c>
      <c r="S4" s="3">
        <f t="shared" si="2"/>
        <v>0</v>
      </c>
      <c r="T4" s="3">
        <f t="shared" si="2"/>
        <v>0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3832.791547587105</v>
      </c>
      <c r="D5" s="7">
        <f>[2]Activity_TRA!D5</f>
        <v>3259.6053350692841</v>
      </c>
      <c r="E5" s="7">
        <f>[2]Activity_TRA!E5</f>
        <v>2276.54413101513</v>
      </c>
      <c r="F5" s="7">
        <f>[2]Activity_TRA!F5</f>
        <v>2367.8350422035078</v>
      </c>
      <c r="G5" s="7">
        <f>[2]Activity_TRA!G5</f>
        <v>1475.0504393806841</v>
      </c>
      <c r="H5" s="7">
        <f>[2]Activity_TRA!H5</f>
        <v>1191.8862376017389</v>
      </c>
      <c r="I5" s="7">
        <f>[2]Activity_TRA!I5</f>
        <v>174.58860639230269</v>
      </c>
      <c r="J5" s="7">
        <f>[2]Activity_TRA!J5</f>
        <v>12.75969221759952</v>
      </c>
      <c r="K5" s="7">
        <f>[2]Activity_TRA!K5</f>
        <v>3.1807242333204702</v>
      </c>
      <c r="N5" s="2" t="s">
        <v>8</v>
      </c>
      <c r="O5" s="3">
        <f>(SUMIF($B:$B,"*CAR*NGA*",C:C))</f>
        <v>3.1958000000000002</v>
      </c>
      <c r="P5" s="3">
        <f t="shared" ref="P5:W5" si="3">(SUMIF($B:$B,"*CAR*NGA*",D:D))</f>
        <v>8.1932498924208197</v>
      </c>
      <c r="Q5" s="3">
        <f t="shared" si="3"/>
        <v>33.547599892420813</v>
      </c>
      <c r="R5" s="3">
        <f t="shared" si="3"/>
        <v>33.547599892420813</v>
      </c>
      <c r="S5" s="3">
        <f t="shared" si="3"/>
        <v>26.952249999999999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8314.4192467202101</v>
      </c>
      <c r="D6" s="7">
        <f>[2]Activity_TRA!D6</f>
        <v>8794.2297871563169</v>
      </c>
      <c r="E6" s="7">
        <f>[2]Activity_TRA!E6</f>
        <v>9071.3882312283895</v>
      </c>
      <c r="F6" s="7">
        <f>[2]Activity_TRA!F6</f>
        <v>9627.8729184219883</v>
      </c>
      <c r="G6" s="7">
        <f>[2]Activity_TRA!G6</f>
        <v>8686.8942233054076</v>
      </c>
      <c r="H6" s="7">
        <f>[2]Activity_TRA!H6</f>
        <v>6275.0889368365724</v>
      </c>
      <c r="I6" s="7">
        <f>[2]Activity_TRA!I6</f>
        <v>4291.3696583216779</v>
      </c>
      <c r="J6" s="7">
        <f>[2]Activity_TRA!J6</f>
        <v>1986.0013732809159</v>
      </c>
      <c r="K6" s="7">
        <f>[2]Activity_TRA!K6</f>
        <v>1939.132280905101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4.9910337777869147</v>
      </c>
      <c r="Q6" s="3">
        <f t="shared" si="4"/>
        <v>20.220837462834481</v>
      </c>
      <c r="R6" s="3">
        <f t="shared" si="4"/>
        <v>15.23217868504757</v>
      </c>
      <c r="S6" s="3">
        <f t="shared" si="4"/>
        <v>394.10572996550349</v>
      </c>
      <c r="T6" s="3">
        <f t="shared" si="4"/>
        <v>1022.8798066764029</v>
      </c>
      <c r="U6" s="3">
        <f t="shared" si="4"/>
        <v>1338.241485775924</v>
      </c>
      <c r="V6" s="3">
        <f t="shared" si="4"/>
        <v>1610.379153423735</v>
      </c>
      <c r="W6" s="3">
        <f t="shared" si="4"/>
        <v>1630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210.02242331950089</v>
      </c>
      <c r="D7" s="7">
        <f>[2]Activity_TRA!D7</f>
        <v>166.78252875418281</v>
      </c>
      <c r="E7" s="7">
        <f>[2]Activity_TRA!E7</f>
        <v>90.712820512820514</v>
      </c>
      <c r="F7" s="7">
        <f>[2]Activity_TRA!F7</f>
        <v>171.60595929465791</v>
      </c>
      <c r="G7" s="7">
        <f>[2]Activity_TRA!G7</f>
        <v>202.34928870722919</v>
      </c>
      <c r="H7" s="7">
        <f>[2]Activity_TRA!H7</f>
        <v>225.77085714108699</v>
      </c>
      <c r="I7" s="7">
        <f>[2]Activity_TRA!I7</f>
        <v>61.27174693181518</v>
      </c>
      <c r="J7" s="7">
        <f>[2]Activity_TRA!J7</f>
        <v>0</v>
      </c>
      <c r="K7" s="7">
        <f>[2]Activity_TRA!K7</f>
        <v>318.30700000000002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8.1100000000000012</v>
      </c>
      <c r="R7" s="3">
        <f t="shared" si="5"/>
        <v>50.400000000000013</v>
      </c>
      <c r="S7" s="3">
        <f t="shared" si="5"/>
        <v>50.400000000000013</v>
      </c>
      <c r="T7" s="3">
        <f t="shared" si="5"/>
        <v>42.290000000000013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320.77776</v>
      </c>
      <c r="D8" s="7">
        <f>[2]Activity_TRA!D8</f>
        <v>347.74287080216368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398.91493120472262</v>
      </c>
      <c r="I8" s="7">
        <f>[2]Activity_TRA!I8</f>
        <v>416.23713460601658</v>
      </c>
      <c r="J8" s="7">
        <f>[2]Activity_TRA!J8</f>
        <v>431.83380268843842</v>
      </c>
      <c r="K8" s="7">
        <f>[2]Activity_TRA!K8</f>
        <v>444.8604762525726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8.1099999999999977</v>
      </c>
      <c r="R8" s="3">
        <f t="shared" si="6"/>
        <v>50.400000000000027</v>
      </c>
      <c r="S8" s="3">
        <f t="shared" si="6"/>
        <v>297.00000000000011</v>
      </c>
      <c r="T8" s="3">
        <f t="shared" si="6"/>
        <v>290.19000000000011</v>
      </c>
      <c r="U8" s="3">
        <f t="shared" si="6"/>
        <v>247.9</v>
      </c>
      <c r="V8" s="3">
        <f t="shared" si="6"/>
        <v>0</v>
      </c>
      <c r="W8" s="3">
        <f t="shared" si="6"/>
        <v>2.2478675469692542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71.479295346386891</v>
      </c>
      <c r="D9" s="7">
        <f>[2]Activity_TRA!D9</f>
        <v>153.76985796397261</v>
      </c>
      <c r="E9" s="7">
        <f>[2]Activity_TRA!E9</f>
        <v>153.76985796397261</v>
      </c>
      <c r="F9" s="7">
        <f>[2]Activity_TRA!F9</f>
        <v>153.76985796397261</v>
      </c>
      <c r="G9" s="7">
        <f>[2]Activity_TRA!G9</f>
        <v>6.9425082413663173</v>
      </c>
      <c r="H9" s="7">
        <f>[2]Activity_TRA!H9</f>
        <v>1.8843892880470281</v>
      </c>
      <c r="I9" s="7">
        <f>[2]Activity_TRA!I9</f>
        <v>11.103853690398431</v>
      </c>
      <c r="J9" s="7">
        <f>[2]Activity_TRA!J9</f>
        <v>25.930764206401051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1752.6360368397141</v>
      </c>
      <c r="D10" s="7">
        <f>[2]Activity_TRA!D10</f>
        <v>1857.8</v>
      </c>
      <c r="E10" s="7">
        <f>[2]Activity_TRA!E10</f>
        <v>1772.368108473768</v>
      </c>
      <c r="F10" s="7">
        <f>[2]Activity_TRA!F10</f>
        <v>1857.8</v>
      </c>
      <c r="G10" s="7">
        <f>[2]Activity_TRA!G10</f>
        <v>1857.8</v>
      </c>
      <c r="H10" s="7">
        <f>[2]Activity_TRA!H10</f>
        <v>1857.8</v>
      </c>
      <c r="I10" s="7">
        <f>[2]Activity_TRA!I10</f>
        <v>1857.8</v>
      </c>
      <c r="J10" s="7">
        <f>[2]Activity_TRA!J10</f>
        <v>1646.770371340509</v>
      </c>
      <c r="K10" s="7">
        <f>[2]Activity_TRA!K10</f>
        <v>715.70961416799196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225.51300000000001</v>
      </c>
      <c r="F11" s="7">
        <f>[2]Activity_TRA!F11</f>
        <v>263.2228582661325</v>
      </c>
      <c r="G11" s="7">
        <f>[2]Activity_TRA!G11</f>
        <v>704.84644213539946</v>
      </c>
      <c r="H11" s="7">
        <f>[2]Activity_TRA!H11</f>
        <v>1310.698275604318</v>
      </c>
      <c r="I11" s="7">
        <f>[2]Activity_TRA!I11</f>
        <v>1857.6373847700929</v>
      </c>
      <c r="J11" s="7">
        <f>[2]Activity_TRA!J11</f>
        <v>2439.5585646427012</v>
      </c>
      <c r="K11" s="7">
        <f>[2]Activity_TRA!K11</f>
        <v>2883.555982152332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8.1645983017635579E-2</v>
      </c>
      <c r="D12" s="7">
        <f>[2]Activity_TRA!D12</f>
        <v>8.1645983017635579E-2</v>
      </c>
      <c r="E12" s="7">
        <f>[2]Activity_TRA!E12</f>
        <v>9.7322011757021543E-2</v>
      </c>
      <c r="F12" s="7">
        <f>[2]Activity_TRA!F12</f>
        <v>9.7322011757021543E-2</v>
      </c>
      <c r="G12" s="7">
        <f>[2]Activity_TRA!G12</f>
        <v>0.60548661005878512</v>
      </c>
      <c r="H12" s="7">
        <f>[2]Activity_TRA!H12</f>
        <v>3.7687785760940571</v>
      </c>
      <c r="I12" s="7">
        <f>[2]Activity_TRA!I12</f>
        <v>51.86152841280208</v>
      </c>
      <c r="J12" s="7">
        <f>[2]Activity_TRA!J12</f>
        <v>51.86152841280208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203.22743318204741</v>
      </c>
      <c r="J13" s="7">
        <f>[2]Activity_TRA!J13</f>
        <v>475.54210791729702</v>
      </c>
      <c r="K13" s="7">
        <f>[2]Activity_TRA!K13</f>
        <v>746.343923348462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0</v>
      </c>
      <c r="F16" s="7">
        <f>[2]Activity_TRA!F16</f>
        <v>0</v>
      </c>
      <c r="G16" s="7">
        <f>[2]Activity_TRA!G16</f>
        <v>0.30361040491432401</v>
      </c>
      <c r="H16" s="7">
        <f>[2]Activity_TRA!H16</f>
        <v>0.30361040491432401</v>
      </c>
      <c r="I16" s="7">
        <f>[2]Activity_TRA!I16</f>
        <v>0.30361040491432401</v>
      </c>
      <c r="J16" s="7">
        <f>[2]Activity_TRA!J16</f>
        <v>16.894978449251091</v>
      </c>
      <c r="K16" s="7">
        <f>[2]Activity_TRA!K16</f>
        <v>1.2036048848632619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7.8380143696930079E-3</v>
      </c>
      <c r="F17" s="7">
        <f>[2]Activity_TRA!F17</f>
        <v>0</v>
      </c>
      <c r="G17" s="7">
        <f>[2]Activity_TRA!G17</f>
        <v>7.8380143696930079E-3</v>
      </c>
      <c r="H17" s="7">
        <f>[2]Activity_TRA!H17</f>
        <v>1.6348231341301649</v>
      </c>
      <c r="I17" s="7">
        <f>[2]Activity_TRA!I17</f>
        <v>11.136478323568991</v>
      </c>
      <c r="J17" s="7">
        <f>[2]Activity_TRA!J17</f>
        <v>11.128640309199289</v>
      </c>
      <c r="K17" s="7">
        <f>[2]Activity_TRA!K17</f>
        <v>11.128640309199289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</v>
      </c>
      <c r="I18" s="7">
        <f>[2]Activity_TRA!I18</f>
        <v>0</v>
      </c>
      <c r="J18" s="7">
        <f>[2]Activity_TRA!J18</f>
        <v>19.187675070028011</v>
      </c>
      <c r="K18" s="7">
        <f>[2]Activity_TRA!K18</f>
        <v>19.187675070028011</v>
      </c>
      <c r="M18" s="2" t="s">
        <v>24</v>
      </c>
      <c r="N18" s="2" t="s">
        <v>12</v>
      </c>
      <c r="O18" s="3">
        <f>(SUMIF($B:$B,"*BUS*DST*",C:C))</f>
        <v>38.05599999999999</v>
      </c>
      <c r="P18" s="3">
        <f t="shared" ref="P18:W18" si="16">(SUMIF($B:$B,"*BUS*DST*",D:D))</f>
        <v>39.586170799999991</v>
      </c>
      <c r="Q18" s="3">
        <f t="shared" si="16"/>
        <v>40.174727038121219</v>
      </c>
      <c r="R18" s="3">
        <f t="shared" si="16"/>
        <v>43.416472431863021</v>
      </c>
      <c r="S18" s="3">
        <f t="shared" si="16"/>
        <v>42.468239394041682</v>
      </c>
      <c r="T18" s="3">
        <f t="shared" si="16"/>
        <v>30.54329817789279</v>
      </c>
      <c r="U18" s="3">
        <f t="shared" si="16"/>
        <v>8.7621187120022039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7.1860816944024228E-2</v>
      </c>
      <c r="J19" s="7">
        <f>[2]Activity_TRA!J19</f>
        <v>0</v>
      </c>
      <c r="K19" s="7">
        <f>[2]Activity_TRA!K19</f>
        <v>93.69747899159664</v>
      </c>
      <c r="N19" s="2" t="s">
        <v>9</v>
      </c>
      <c r="O19" s="3">
        <f>(SUMIF($B:$B,"*BUS*LPG*",C:C))</f>
        <v>0.42364655034008442</v>
      </c>
      <c r="P19" s="3">
        <f t="shared" ref="P19:W19" si="17">(SUMIF($B:$B,"*BUS*LPG*",D:D))</f>
        <v>0.42364655034008442</v>
      </c>
      <c r="Q19" s="3">
        <f t="shared" si="17"/>
        <v>0.42364655034008442</v>
      </c>
      <c r="R19" s="3">
        <f t="shared" si="17"/>
        <v>0.42364655034008442</v>
      </c>
      <c r="S19" s="3">
        <f t="shared" si="17"/>
        <v>0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0.79813386470861236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1.1886875450224239</v>
      </c>
      <c r="P20" s="3">
        <f t="shared" ref="P20:W20" si="18">(SUMIF($B:$B,"*BUS*NGA*",D:D))</f>
        <v>1.2374875450224241</v>
      </c>
      <c r="Q20" s="3">
        <f t="shared" si="18"/>
        <v>1.0554875450224239</v>
      </c>
      <c r="R20" s="3">
        <f t="shared" si="18"/>
        <v>0.51235344965991581</v>
      </c>
      <c r="S20" s="3">
        <f t="shared" si="18"/>
        <v>0.23079999999999989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0.85562613529138798</v>
      </c>
      <c r="D21" s="7">
        <f>[2]Activity_TRA!D21</f>
        <v>1.215640404669261</v>
      </c>
      <c r="E21" s="7">
        <f>[2]Activity_TRA!E21</f>
        <v>0.60779023605707161</v>
      </c>
      <c r="F21" s="7">
        <f>[2]Activity_TRA!F21</f>
        <v>1.636234676400518</v>
      </c>
      <c r="G21" s="7">
        <f>[2]Activity_TRA!G21</f>
        <v>1.9123451190443419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2.3552215598627431</v>
      </c>
      <c r="K21" s="7">
        <f>[2]Activity_TRA!K21</f>
        <v>2.4262690374815299</v>
      </c>
      <c r="N21" s="2" t="s">
        <v>17</v>
      </c>
      <c r="O21" s="3">
        <f>(SUMIF($B:$B,"*BUS*LNG*",C:C))</f>
        <v>3.6659046374918369E-3</v>
      </c>
      <c r="P21" s="3">
        <f t="shared" ref="P21:W21" si="19">(SUMIF($B:$B,"*BUS*LNG*",D:D))</f>
        <v>3.6659046374918382E-3</v>
      </c>
      <c r="Q21" s="3">
        <f t="shared" si="19"/>
        <v>3.6659046374918382E-3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4.0000000000000008E-2</v>
      </c>
      <c r="S22" s="3">
        <f t="shared" si="20"/>
        <v>1.55</v>
      </c>
      <c r="T22" s="3">
        <f t="shared" si="20"/>
        <v>9.1100000000000012</v>
      </c>
      <c r="U22" s="3">
        <f t="shared" si="20"/>
        <v>21.3</v>
      </c>
      <c r="V22" s="3">
        <f t="shared" si="20"/>
        <v>33.299999999999983</v>
      </c>
      <c r="W22" s="3">
        <f t="shared" si="20"/>
        <v>41.709803250782407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0.03</v>
      </c>
      <c r="R23" s="3">
        <f t="shared" si="21"/>
        <v>3.0000000000000009E-2</v>
      </c>
      <c r="S23" s="3">
        <f t="shared" si="21"/>
        <v>1.1599999999999999</v>
      </c>
      <c r="T23" s="3">
        <f t="shared" si="21"/>
        <v>6.84</v>
      </c>
      <c r="U23" s="3">
        <f t="shared" si="21"/>
        <v>16</v>
      </c>
      <c r="V23" s="3">
        <f t="shared" si="21"/>
        <v>6.3872391809256088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0.10500420284099241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187.02447350000006</v>
      </c>
      <c r="P25" s="3">
        <f t="shared" ref="P25:W25" si="23">(SUMIF($B:$B,"*HTR*DST*",D:D))</f>
        <v>197.20473880367319</v>
      </c>
      <c r="Q25" s="3">
        <f t="shared" si="23"/>
        <v>200.54851991706781</v>
      </c>
      <c r="R25" s="3">
        <f t="shared" si="23"/>
        <v>214.61757238865701</v>
      </c>
      <c r="S25" s="3">
        <f t="shared" si="23"/>
        <v>200.3129167693962</v>
      </c>
      <c r="T25" s="3">
        <f t="shared" si="23"/>
        <v>170.76891964630889</v>
      </c>
      <c r="U25" s="3">
        <f t="shared" si="23"/>
        <v>131.21518643779089</v>
      </c>
      <c r="V25" s="3">
        <f t="shared" si="23"/>
        <v>75.237456447975845</v>
      </c>
      <c r="W25" s="3">
        <f t="shared" si="23"/>
        <v>67.88656203308075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6.992E-3</v>
      </c>
      <c r="D26" s="7">
        <f>[2]Activity_TRA!D26</f>
        <v>5.5935999999999998E-3</v>
      </c>
      <c r="E26" s="7">
        <f>[2]Activity_TRA!E26</f>
        <v>4.1951999999999996E-3</v>
      </c>
      <c r="F26" s="7">
        <f>[2]Activity_TRA!F26</f>
        <v>5.5935999999999998E-3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0</v>
      </c>
      <c r="Q26" s="3">
        <f t="shared" si="24"/>
        <v>0</v>
      </c>
      <c r="R26" s="3">
        <f t="shared" si="24"/>
        <v>2.114229626528362</v>
      </c>
      <c r="S26" s="3">
        <f t="shared" si="24"/>
        <v>2.114229626528362</v>
      </c>
      <c r="T26" s="3">
        <f t="shared" si="24"/>
        <v>2.114229626528362</v>
      </c>
      <c r="U26" s="3">
        <f t="shared" si="24"/>
        <v>2.114229626528362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3.2377006757900672E-3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1.6138125000000001</v>
      </c>
      <c r="P27" s="3">
        <f t="shared" ref="P27:W27" si="25">(SUMIF($B:$B,"*HTR*NGA*",D:D))</f>
        <v>1.7011080000000001</v>
      </c>
      <c r="Q27" s="3">
        <f t="shared" si="25"/>
        <v>1.7294084999999999</v>
      </c>
      <c r="R27" s="3">
        <f t="shared" si="25"/>
        <v>2.175770373471638</v>
      </c>
      <c r="S27" s="3">
        <f t="shared" si="25"/>
        <v>23.18577037347163</v>
      </c>
      <c r="T27" s="3">
        <f t="shared" si="25"/>
        <v>57.085770373471647</v>
      </c>
      <c r="U27" s="3">
        <f t="shared" si="25"/>
        <v>90.88577037347163</v>
      </c>
      <c r="V27" s="3">
        <f t="shared" si="25"/>
        <v>90.439408499999999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1.1162965499999999</v>
      </c>
      <c r="F29" s="7">
        <f>[2]Activity_TRA!F29</f>
        <v>0.74419770000000007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0</v>
      </c>
      <c r="S29" s="3">
        <f t="shared" si="27"/>
        <v>0.111</v>
      </c>
      <c r="T29" s="3">
        <f t="shared" si="27"/>
        <v>0.68999999999999984</v>
      </c>
      <c r="U29" s="3">
        <f t="shared" si="27"/>
        <v>4.29</v>
      </c>
      <c r="V29" s="3">
        <f t="shared" si="27"/>
        <v>25.3</v>
      </c>
      <c r="W29" s="3">
        <f t="shared" si="27"/>
        <v>59.200000000000017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0.35324539866405752</v>
      </c>
      <c r="D31" s="7">
        <f>[2]Activity_TRA!D31</f>
        <v>0.28214247599999998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1.7899999999999999E-2</v>
      </c>
      <c r="S31" s="3">
        <f t="shared" si="29"/>
        <v>0.111</v>
      </c>
      <c r="T31" s="3">
        <f t="shared" si="29"/>
        <v>0.69</v>
      </c>
      <c r="U31" s="3">
        <f t="shared" si="29"/>
        <v>4.2900000000000009</v>
      </c>
      <c r="V31" s="3">
        <f t="shared" si="29"/>
        <v>25.3</v>
      </c>
      <c r="W31" s="3">
        <f t="shared" si="29"/>
        <v>59.20000000000001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91.281259059732349</v>
      </c>
      <c r="R32" s="3">
        <f t="shared" si="30"/>
        <v>91.281259059732349</v>
      </c>
      <c r="S32" s="3">
        <f t="shared" si="30"/>
        <v>91.281259059732349</v>
      </c>
      <c r="T32" s="3">
        <f t="shared" si="30"/>
        <v>91.281259059732349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153.85273000000009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127.14426800000004</v>
      </c>
      <c r="P33" s="3">
        <f t="shared" ref="P33:W33" si="31">(SUMIF($B:$B,"*LCV*DST*",D:D))</f>
        <v>151.87266358393779</v>
      </c>
      <c r="Q33" s="3">
        <f t="shared" si="31"/>
        <v>79.367645583937744</v>
      </c>
      <c r="R33" s="3">
        <f t="shared" si="31"/>
        <v>96.197485962165146</v>
      </c>
      <c r="S33" s="3">
        <f t="shared" si="31"/>
        <v>91.60676616777468</v>
      </c>
      <c r="T33" s="3">
        <f t="shared" si="31"/>
        <v>44.098688764328529</v>
      </c>
      <c r="U33" s="3">
        <f t="shared" si="31"/>
        <v>44.098688764328529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6.2467500000000005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0.25099999999999989</v>
      </c>
      <c r="R36" s="3">
        <f t="shared" si="34"/>
        <v>0.25099999999999989</v>
      </c>
      <c r="S36" s="3">
        <f t="shared" si="34"/>
        <v>9.6900000000000013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210.51168217515681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3.1958000000000002</v>
      </c>
      <c r="D37" s="7">
        <f>[2]Activity_TRA!D37</f>
        <v>1.5979000000000001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6.5000000000000018</v>
      </c>
      <c r="U38" s="3">
        <f t="shared" si="36"/>
        <v>27.20857580644844</v>
      </c>
      <c r="V38" s="3">
        <f t="shared" si="36"/>
        <v>11.15900615344504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15.153666187009749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151.83759999999998</v>
      </c>
      <c r="P40" s="3">
        <f t="shared" ref="P40:W40" si="38">(SUMIF($B:$B,"*MTR*DST*",D:D))</f>
        <v>161.84162025073937</v>
      </c>
      <c r="Q40" s="3">
        <f t="shared" si="38"/>
        <v>165.46988300491839</v>
      </c>
      <c r="R40" s="3">
        <f t="shared" si="38"/>
        <v>177.08193133008371</v>
      </c>
      <c r="S40" s="3">
        <f t="shared" si="38"/>
        <v>182.52075870867569</v>
      </c>
      <c r="T40" s="3">
        <f t="shared" si="38"/>
        <v>172.48079640603891</v>
      </c>
      <c r="U40" s="3">
        <f t="shared" si="38"/>
        <v>101.0415821295166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0.36399999999999999</v>
      </c>
      <c r="D41" s="7">
        <f>[2]Activity_TRA!D41</f>
        <v>0.18200000000000011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2.55206</v>
      </c>
      <c r="P41" s="3">
        <f t="shared" ref="P41:W41" si="39">(SUMIF($B:$B,"*MTR*LPG*",D:D))</f>
        <v>1.9739849999999999</v>
      </c>
      <c r="Q41" s="3">
        <f t="shared" si="39"/>
        <v>1.39591</v>
      </c>
      <c r="R41" s="3">
        <f t="shared" si="39"/>
        <v>3.4428200000000002</v>
      </c>
      <c r="S41" s="3">
        <f t="shared" si="39"/>
        <v>2.0469100000000009</v>
      </c>
      <c r="T41" s="3">
        <f t="shared" si="39"/>
        <v>2.0469100000000009</v>
      </c>
      <c r="U41" s="3">
        <f t="shared" si="39"/>
        <v>2.0469100000000009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153.39646243922101</v>
      </c>
      <c r="D42" s="7">
        <f>[2]Activity_TRA!D42</f>
        <v>85.549875000000014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8.2609999999999822E-2</v>
      </c>
      <c r="Q42" s="3">
        <f t="shared" si="40"/>
        <v>0.1071799999999998</v>
      </c>
      <c r="R42" s="3">
        <f t="shared" si="40"/>
        <v>0.1071799999999998</v>
      </c>
      <c r="S42" s="3">
        <f t="shared" si="40"/>
        <v>0.1071799999999998</v>
      </c>
      <c r="T42" s="3">
        <f t="shared" si="40"/>
        <v>5.3490621092619079</v>
      </c>
      <c r="U42" s="3">
        <f t="shared" si="40"/>
        <v>20.867136195576371</v>
      </c>
      <c r="V42" s="3">
        <f t="shared" si="40"/>
        <v>20.867136195576371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0.112</v>
      </c>
      <c r="D43" s="7">
        <f>[2]Activity_TRA!D43</f>
        <v>5.6049999999999989E-2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0.121</v>
      </c>
      <c r="T43" s="3">
        <f t="shared" si="41"/>
        <v>0.75499999999999989</v>
      </c>
      <c r="U43" s="3">
        <f t="shared" si="41"/>
        <v>4.7</v>
      </c>
      <c r="V43" s="3">
        <f t="shared" si="41"/>
        <v>27.70000000000001</v>
      </c>
      <c r="W43" s="3">
        <f t="shared" si="41"/>
        <v>50.411326449332741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131.61869999999999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2.5999999999999988E-2</v>
      </c>
      <c r="R45" s="3">
        <f t="shared" si="43"/>
        <v>2.5999999999999988E-2</v>
      </c>
      <c r="S45" s="3">
        <f t="shared" si="43"/>
        <v>1.01</v>
      </c>
      <c r="T45" s="3">
        <f t="shared" si="43"/>
        <v>6.2599999999999989</v>
      </c>
      <c r="U45" s="3">
        <f t="shared" si="43"/>
        <v>36.9</v>
      </c>
      <c r="V45" s="3">
        <f t="shared" si="43"/>
        <v>86.199999999999989</v>
      </c>
      <c r="W45" s="3">
        <f t="shared" si="43"/>
        <v>50.283999999999999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0.121</v>
      </c>
      <c r="T46" s="3">
        <f t="shared" si="44"/>
        <v>0.75499999999999989</v>
      </c>
      <c r="U46" s="3">
        <f t="shared" si="44"/>
        <v>4.7</v>
      </c>
      <c r="V46" s="3">
        <f t="shared" si="44"/>
        <v>27.70000000000001</v>
      </c>
      <c r="W46" s="3">
        <f t="shared" si="44"/>
        <v>50.411326449332741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13.008024600000001</v>
      </c>
      <c r="Q47" s="3">
        <f t="shared" si="45"/>
        <v>23.03276863737878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0</v>
      </c>
      <c r="Q48" s="3">
        <f t="shared" si="46"/>
        <v>0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5.0417672363636363</v>
      </c>
      <c r="R51" s="3">
        <f t="shared" si="49"/>
        <v>10.160569448761541</v>
      </c>
      <c r="S51" s="3">
        <f t="shared" si="49"/>
        <v>5.1188022123979096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4.4070672000000002</v>
      </c>
      <c r="R52" s="3">
        <f t="shared" si="50"/>
        <v>0</v>
      </c>
      <c r="S52" s="3">
        <f t="shared" si="50"/>
        <v>5.3154218785394622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186.4637630889861</v>
      </c>
      <c r="D54" s="7">
        <f>[2]Activity_TRA!D54</f>
        <v>523.79314978497848</v>
      </c>
      <c r="E54" s="7">
        <f>[2]Activity_TRA!E54</f>
        <v>611.28766937459761</v>
      </c>
      <c r="F54" s="7">
        <f>[2]Activity_TRA!F54</f>
        <v>629.49899694382225</v>
      </c>
      <c r="G54" s="7">
        <f>[2]Activity_TRA!G54</f>
        <v>292.16961024782978</v>
      </c>
      <c r="H54" s="7">
        <f>[2]Activity_TRA!H54</f>
        <v>204.67509065821071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40.431436911013947</v>
      </c>
      <c r="D55" s="7">
        <f>[2]Activity_TRA!D55</f>
        <v>278.99047983723409</v>
      </c>
      <c r="E55" s="7">
        <f>[2]Activity_TRA!E55</f>
        <v>706.99913450450686</v>
      </c>
      <c r="F55" s="7">
        <f>[2]Activity_TRA!F55</f>
        <v>706.99913450450686</v>
      </c>
      <c r="G55" s="7">
        <f>[2]Activity_TRA!G55</f>
        <v>468.44009157828663</v>
      </c>
      <c r="H55" s="7">
        <f>[2]Activity_TRA!H55</f>
        <v>0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20.364000000000001</v>
      </c>
      <c r="D56" s="7">
        <f>[2]Activity_TRA!D56</f>
        <v>28.816400107579192</v>
      </c>
      <c r="E56" s="7">
        <f>[2]Activity_TRA!E56</f>
        <v>15.58750010757919</v>
      </c>
      <c r="F56" s="7">
        <f>[2]Activity_TRA!F56</f>
        <v>8.4524001075791837</v>
      </c>
      <c r="G56" s="7">
        <f>[2]Activity_TRA!G56</f>
        <v>0</v>
      </c>
      <c r="H56" s="7">
        <f>[2]Activity_TRA!H56</f>
        <v>0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1.6537600000000003</v>
      </c>
      <c r="P56" s="6">
        <f t="shared" ref="P56:V56" si="54">(SUMIF($B:$B,"*AVI*DOM*JTK*",D:D))</f>
        <v>1.8236404046692609</v>
      </c>
      <c r="Q56" s="6">
        <f t="shared" si="54"/>
        <v>1.0637902360570717</v>
      </c>
      <c r="R56" s="6">
        <f t="shared" si="54"/>
        <v>1.9402346764005178</v>
      </c>
      <c r="S56" s="6">
        <f t="shared" si="54"/>
        <v>2.0643451190443418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2.3552215598627431</v>
      </c>
      <c r="W56" s="6">
        <f>(SUMIF($B:$B,"*AVI*DOM*JTK*",K:K))</f>
        <v>2.4262690374815299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6.5953498924208187</v>
      </c>
      <c r="E57" s="7">
        <f>[2]Activity_TRA!E57</f>
        <v>33.547599892420813</v>
      </c>
      <c r="F57" s="7">
        <f>[2]Activity_TRA!F57</f>
        <v>33.547599892420813</v>
      </c>
      <c r="G57" s="7">
        <f>[2]Activity_TRA!G57</f>
        <v>26.952249999999999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4.9886587777869149</v>
      </c>
      <c r="E58" s="7">
        <f>[2]Activity_TRA!E58</f>
        <v>20.220837462834481</v>
      </c>
      <c r="F58" s="7">
        <f>[2]Activity_TRA!F58</f>
        <v>15.23217868504757</v>
      </c>
      <c r="G58" s="7">
        <f>[2]Activity_TRA!G58</f>
        <v>394.10572996550349</v>
      </c>
      <c r="H58" s="7">
        <f>[2]Activity_TRA!H58</f>
        <v>1022.8798066764029</v>
      </c>
      <c r="I58" s="7">
        <f>[2]Activity_TRA!I58</f>
        <v>1338.241485775924</v>
      </c>
      <c r="J58" s="7">
        <f>[2]Activity_TRA!J58</f>
        <v>1610.379153423735</v>
      </c>
      <c r="K58" s="7">
        <f>[2]Activity_TRA!K58</f>
        <v>1630</v>
      </c>
      <c r="M58" s="2" t="s">
        <v>33</v>
      </c>
      <c r="N58" s="2" t="s">
        <v>34</v>
      </c>
      <c r="O58" s="35">
        <f t="shared" ref="O58:W58" si="56">(SUMIF($B:$B,"*RAIL*PAS*COA*",C:C))</f>
        <v>3.2377006757900672E-3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8.1100000000000012</v>
      </c>
      <c r="F59" s="7">
        <f>[2]Activity_TRA!F59</f>
        <v>50.400000000000013</v>
      </c>
      <c r="G59" s="7">
        <f>[2]Activity_TRA!G59</f>
        <v>50.400000000000013</v>
      </c>
      <c r="H59" s="7">
        <f>[2]Activity_TRA!H59</f>
        <v>42.290000000000013</v>
      </c>
      <c r="I59" s="7">
        <f>[2]Activity_TRA!I59</f>
        <v>0</v>
      </c>
      <c r="J59" s="7">
        <f>[2]Activity_TRA!J59</f>
        <v>0</v>
      </c>
      <c r="K59" s="7">
        <f>[2]Activity_TRA!K59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8.1099999999999977</v>
      </c>
      <c r="F60" s="7">
        <f>[2]Activity_TRA!F60</f>
        <v>50.400000000000027</v>
      </c>
      <c r="G60" s="7">
        <f>[2]Activity_TRA!G60</f>
        <v>297.00000000000011</v>
      </c>
      <c r="H60" s="7">
        <f>[2]Activity_TRA!H60</f>
        <v>290.19000000000011</v>
      </c>
      <c r="I60" s="7">
        <f>[2]Activity_TRA!I60</f>
        <v>247.9</v>
      </c>
      <c r="J60" s="7">
        <f>[2]Activity_TRA!J60</f>
        <v>0</v>
      </c>
      <c r="K60" s="7">
        <f>[2]Activity_TRA!K60</f>
        <v>2.2478675469692542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3.913461980842718</v>
      </c>
      <c r="R60" s="6">
        <f t="shared" si="58"/>
        <v>4.3173216559601153</v>
      </c>
      <c r="S60" s="6">
        <f t="shared" si="58"/>
        <v>4.4362907342525624</v>
      </c>
      <c r="T60" s="6">
        <f t="shared" si="58"/>
        <v>4.5609144184206896</v>
      </c>
      <c r="U60" s="6">
        <f t="shared" si="58"/>
        <v>4.6666539280100956</v>
      </c>
      <c r="V60" s="6">
        <f t="shared" si="58"/>
        <v>4.7828123187954299</v>
      </c>
      <c r="W60" s="6">
        <f>(SUMIF($B:$B,"*RAIL*PAS*ELC*",K:K))</f>
        <v>4.9070513362057309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20.640999999999991</v>
      </c>
      <c r="D62" s="7">
        <f>[2]Activity_TRA!D62</f>
        <v>24.43250461299024</v>
      </c>
      <c r="E62" s="7">
        <f>[2]Activity_TRA!E62</f>
        <v>40.174727038121219</v>
      </c>
      <c r="F62" s="7">
        <f>[2]Activity_TRA!F62</f>
        <v>43.416472431863021</v>
      </c>
      <c r="G62" s="7">
        <f>[2]Activity_TRA!G62</f>
        <v>42.468239394041682</v>
      </c>
      <c r="H62" s="7">
        <f>[2]Activity_TRA!H62</f>
        <v>30.54329817789279</v>
      </c>
      <c r="I62" s="7">
        <f>[2]Activity_TRA!I62</f>
        <v>8.7621187120022039</v>
      </c>
      <c r="J62" s="7">
        <f>[2]Activity_TRA!J62</f>
        <v>0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0.42364655034008442</v>
      </c>
      <c r="D63" s="7">
        <f>[2]Activity_TRA!D63</f>
        <v>0.42364655034008442</v>
      </c>
      <c r="E63" s="7">
        <f>[2]Activity_TRA!E63</f>
        <v>0.42364655034008442</v>
      </c>
      <c r="F63" s="7">
        <f>[2]Activity_TRA!F63</f>
        <v>0.42364655034008442</v>
      </c>
      <c r="G63" s="7">
        <f>[2]Activity_TRA!G63</f>
        <v>0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0.35324539866405752</v>
      </c>
      <c r="P63" s="6">
        <f t="shared" ref="P63:V63" si="61">(SUMIF($B:$B,"*RAIL*FRG*DST*",D:D))</f>
        <v>0.28214247599999998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0.82468754502242381</v>
      </c>
      <c r="D64" s="7">
        <f>[2]Activity_TRA!D64</f>
        <v>1.0554875450224239</v>
      </c>
      <c r="E64" s="7">
        <f>[2]Activity_TRA!E64</f>
        <v>1.0554875450224239</v>
      </c>
      <c r="F64" s="7">
        <f>[2]Activity_TRA!F64</f>
        <v>0.51235344965991581</v>
      </c>
      <c r="G64" s="7">
        <f>[2]Activity_TRA!G64</f>
        <v>0.23079999999999989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0.39006923133594251</v>
      </c>
      <c r="P64" s="6">
        <f t="shared" ref="P64:V64" si="62">(SUMIF($B:$B,"*RAIL*FRG*ELC*",D:D))</f>
        <v>0.50145697566692604</v>
      </c>
      <c r="Q64" s="6">
        <f t="shared" si="62"/>
        <v>0.50681309402801578</v>
      </c>
      <c r="R64" s="6">
        <f t="shared" si="62"/>
        <v>0.66617149584534063</v>
      </c>
      <c r="S64" s="6">
        <f t="shared" si="62"/>
        <v>0.76255502371974015</v>
      </c>
      <c r="T64" s="6">
        <f t="shared" si="62"/>
        <v>0.85558484726806616</v>
      </c>
      <c r="U64" s="6">
        <f t="shared" si="62"/>
        <v>0.87419168015905313</v>
      </c>
      <c r="V64" s="6">
        <f t="shared" si="62"/>
        <v>0.89075360898535394</v>
      </c>
      <c r="W64" s="6">
        <f>(SUMIF($B:$B,"*RAIL*FRG*ELC*",K:K))</f>
        <v>0.90516962845537541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3.6659046374918369E-3</v>
      </c>
      <c r="D65" s="7">
        <f>[2]Activity_TRA!D65</f>
        <v>3.6659046374918382E-3</v>
      </c>
      <c r="E65" s="7">
        <f>[2]Activity_TRA!E65</f>
        <v>3.6659046374918382E-3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4.0000000000000008E-2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21.3</v>
      </c>
      <c r="J66" s="7">
        <f>[2]Activity_TRA!J66</f>
        <v>33.299999999999983</v>
      </c>
      <c r="K66" s="7">
        <f>[2]Activity_TRA!K66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0.10500420284099241</v>
      </c>
      <c r="Q66" s="6">
        <f t="shared" si="64"/>
        <v>6.6667199999999996E-2</v>
      </c>
      <c r="R66" s="6">
        <f t="shared" si="64"/>
        <v>9.3151118249139603E-2</v>
      </c>
      <c r="S66" s="6">
        <f t="shared" si="64"/>
        <v>0.32645180785207245</v>
      </c>
      <c r="T66" s="6">
        <f t="shared" si="64"/>
        <v>0.33247208414087748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0.29337124549126059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0.03</v>
      </c>
      <c r="F67" s="7">
        <f>[2]Activity_TRA!F67</f>
        <v>3.0000000000000009E-2</v>
      </c>
      <c r="G67" s="7">
        <f>[2]Activity_TRA!G67</f>
        <v>1.1599999999999999</v>
      </c>
      <c r="H67" s="7">
        <f>[2]Activity_TRA!H67</f>
        <v>6.84</v>
      </c>
      <c r="I67" s="7">
        <f>[2]Activity_TRA!I67</f>
        <v>16</v>
      </c>
      <c r="J67" s="7">
        <f>[2]Activity_TRA!J67</f>
        <v>6.3872391809256088</v>
      </c>
      <c r="K67" s="7">
        <f>[2]Activity_TRA!K67</f>
        <v>0</v>
      </c>
      <c r="N67" s="2" t="s">
        <v>10</v>
      </c>
      <c r="O67" s="6">
        <f>(SUMIF($B:$B,"*NAV*DOM*GSL*",C:C))</f>
        <v>6.992E-3</v>
      </c>
      <c r="P67" s="6">
        <f t="shared" ref="P67:W67" si="65">(SUMIF($B:$B,"*NAV*DOM*GSL*",D:D))</f>
        <v>5.5935999999999998E-3</v>
      </c>
      <c r="Q67" s="6">
        <f t="shared" si="65"/>
        <v>4.1951999999999996E-3</v>
      </c>
      <c r="R67" s="6">
        <f t="shared" si="65"/>
        <v>5.5935999999999998E-3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0.04</v>
      </c>
      <c r="H68" s="7">
        <f>[2]Activity_TRA!H68</f>
        <v>0.04</v>
      </c>
      <c r="I68" s="7">
        <f>[2]Activity_TRA!I68</f>
        <v>1.55</v>
      </c>
      <c r="J68" s="7">
        <f>[2]Activity_TRA!J68</f>
        <v>9.1100000000000012</v>
      </c>
      <c r="K68" s="7">
        <f>[2]Activity_TRA!K68</f>
        <v>8.3549999999999986</v>
      </c>
      <c r="N68" s="2" t="s">
        <v>13</v>
      </c>
      <c r="O68" s="6">
        <f>(SUMIF($B:$B,"*NAV*DOM*HFO*",C:C))</f>
        <v>7.5572000000000014E-2</v>
      </c>
      <c r="P68" s="6">
        <f t="shared" ref="P68:W68" si="66">(SUMIF($B:$B,"*NAV*DOM*HFO*",D:D))</f>
        <v>0.20833141160258728</v>
      </c>
      <c r="Q68" s="6">
        <f t="shared" si="66"/>
        <v>0.22525081219024651</v>
      </c>
      <c r="R68" s="6">
        <f t="shared" si="66"/>
        <v>0.22864909230777841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33.628011060779038</v>
      </c>
      <c r="D69" s="7">
        <f>[2]Activity_TRA!D69</f>
        <v>111.65486380367319</v>
      </c>
      <c r="E69" s="7">
        <f>[2]Activity_TRA!E69</f>
        <v>200.54851991706781</v>
      </c>
      <c r="F69" s="7">
        <f>[2]Activity_TRA!F69</f>
        <v>214.61757238865701</v>
      </c>
      <c r="G69" s="7">
        <f>[2]Activity_TRA!G69</f>
        <v>200.3129167693962</v>
      </c>
      <c r="H69" s="7">
        <f>[2]Activity_TRA!H69</f>
        <v>170.76891964630889</v>
      </c>
      <c r="I69" s="7">
        <f>[2]Activity_TRA!I69</f>
        <v>131.21518643779089</v>
      </c>
      <c r="J69" s="7">
        <f>[2]Activity_TRA!J69</f>
        <v>75.237456447975845</v>
      </c>
      <c r="K69" s="7">
        <f>[2]Activity_TRA!K69</f>
        <v>67.88656203308075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2.4000000000000011E-5</v>
      </c>
      <c r="R69" s="6">
        <f t="shared" si="67"/>
        <v>1.4899999999999999E-4</v>
      </c>
      <c r="S69" s="6">
        <f t="shared" si="67"/>
        <v>9.2699999999999976E-4</v>
      </c>
      <c r="T69" s="6">
        <f t="shared" si="67"/>
        <v>5.77E-3</v>
      </c>
      <c r="U69" s="6">
        <f t="shared" si="67"/>
        <v>3.3999999999999989E-2</v>
      </c>
      <c r="V69" s="6">
        <f t="shared" si="67"/>
        <v>7.9400000000000012E-2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0</v>
      </c>
      <c r="E70" s="7">
        <f>[2]Activity_TRA!E70</f>
        <v>0</v>
      </c>
      <c r="F70" s="7">
        <f>[2]Activity_TRA!F70</f>
        <v>2.114229626528362</v>
      </c>
      <c r="G70" s="7">
        <f>[2]Activity_TRA!G70</f>
        <v>2.114229626528362</v>
      </c>
      <c r="H70" s="7">
        <f>[2]Activity_TRA!H70</f>
        <v>2.114229626528362</v>
      </c>
      <c r="I70" s="7">
        <f>[2]Activity_TRA!I70</f>
        <v>2.114229626528362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9.2700000000000009E-4</v>
      </c>
      <c r="T70" s="6">
        <f t="shared" si="68"/>
        <v>5.7700000000000034E-3</v>
      </c>
      <c r="U70" s="6">
        <f t="shared" si="68"/>
        <v>3.4000000000000023E-2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1.6138125000000001</v>
      </c>
      <c r="D71" s="7">
        <f>[2]Activity_TRA!D71</f>
        <v>1.7011080000000001</v>
      </c>
      <c r="E71" s="7">
        <f>[2]Activity_TRA!E71</f>
        <v>1.7294084999999999</v>
      </c>
      <c r="F71" s="7">
        <f>[2]Activity_TRA!F71</f>
        <v>2.175770373471638</v>
      </c>
      <c r="G71" s="7">
        <f>[2]Activity_TRA!G71</f>
        <v>23.18577037347163</v>
      </c>
      <c r="H71" s="7">
        <f>[2]Activity_TRA!H71</f>
        <v>57.085770373471647</v>
      </c>
      <c r="I71" s="7">
        <f>[2]Activity_TRA!I71</f>
        <v>90.88577037347163</v>
      </c>
      <c r="J71" s="7">
        <f>[2]Activity_TRA!J71</f>
        <v>90.439408499999999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0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4.29</v>
      </c>
      <c r="J73" s="7">
        <f>[2]Activity_TRA!J73</f>
        <v>25.3</v>
      </c>
      <c r="K73" s="7">
        <f>[2]Activity_TRA!K73</f>
        <v>59.200000000000017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3.8200359364769863E-2</v>
      </c>
      <c r="P74" s="5">
        <f t="shared" ref="P74:W74" si="72">(SUMIF($B:$B,"*NAV*INT*DST*",D:D))</f>
        <v>3.0315305708364711E-2</v>
      </c>
      <c r="Q74" s="5">
        <f t="shared" si="72"/>
        <v>1.59201E-2</v>
      </c>
      <c r="R74" s="5">
        <f t="shared" si="72"/>
        <v>3.2650626856335782E-2</v>
      </c>
      <c r="S74" s="5">
        <f t="shared" si="72"/>
        <v>3.9436446514746128E-2</v>
      </c>
      <c r="T74" s="5">
        <f t="shared" si="72"/>
        <v>4.477036097107754E-2</v>
      </c>
      <c r="U74" s="5">
        <f t="shared" si="72"/>
        <v>1.215018741657895E-2</v>
      </c>
      <c r="V74" s="5">
        <f t="shared" si="72"/>
        <v>0</v>
      </c>
      <c r="W74" s="5">
        <f t="shared" si="72"/>
        <v>6.312027810000001E-2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1.7899999999999999E-2</v>
      </c>
      <c r="G75" s="7">
        <f>[2]Activity_TRA!G75</f>
        <v>0.111</v>
      </c>
      <c r="H75" s="7">
        <f>[2]Activity_TRA!H75</f>
        <v>0.69</v>
      </c>
      <c r="I75" s="7">
        <f>[2]Activity_TRA!I75</f>
        <v>4.2900000000000009</v>
      </c>
      <c r="J75" s="7">
        <f>[2]Activity_TRA!J75</f>
        <v>25.3</v>
      </c>
      <c r="K75" s="7">
        <f>[2]Activity_TRA!K75</f>
        <v>59.20000000000001</v>
      </c>
      <c r="N75" s="2" t="s">
        <v>13</v>
      </c>
      <c r="O75" s="5">
        <f>(SUMIF($B:$B,"*NAV*INT*HFO*",C:C))</f>
        <v>0.32754524063523011</v>
      </c>
      <c r="P75" s="5">
        <f>(SUMIF($B:$B,"*NAV*INT*HFO*",D:D))</f>
        <v>0.35239975162393172</v>
      </c>
      <c r="Q75" s="5">
        <f t="shared" ref="Q75:W75" si="73">(SUMIF($B:$B,"*NAV*INT*HFO*",E:E))</f>
        <v>0.33944485462829688</v>
      </c>
      <c r="R75" s="5">
        <f t="shared" si="73"/>
        <v>0.36040074581196579</v>
      </c>
      <c r="S75" s="5">
        <f t="shared" si="73"/>
        <v>0.36440124290598314</v>
      </c>
      <c r="T75" s="5">
        <f t="shared" si="73"/>
        <v>0.36840174000000009</v>
      </c>
      <c r="U75" s="5">
        <f t="shared" si="73"/>
        <v>0.36840174000000009</v>
      </c>
      <c r="V75" s="5">
        <f t="shared" si="73"/>
        <v>0.32655456463682297</v>
      </c>
      <c r="W75" s="5">
        <f t="shared" si="73"/>
        <v>0.14192521648951281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91.281259059732349</v>
      </c>
      <c r="F76" s="7">
        <f>[2]Activity_TRA!F76</f>
        <v>91.281259059732349</v>
      </c>
      <c r="G76" s="7">
        <f>[2]Activity_TRA!G76</f>
        <v>91.281259059732349</v>
      </c>
      <c r="H76" s="7">
        <f>[2]Activity_TRA!H76</f>
        <v>91.281259059732349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4.0300000000000009E-2</v>
      </c>
      <c r="V76" s="5">
        <f t="shared" si="74"/>
        <v>9.4299999999999995E-2</v>
      </c>
      <c r="W76" s="5">
        <f t="shared" si="74"/>
        <v>0.14799999999999999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17.865768000000038</v>
      </c>
      <c r="D77" s="7">
        <f>[2]Activity_TRA!D77</f>
        <v>97.233413583937789</v>
      </c>
      <c r="E77" s="7">
        <f>[2]Activity_TRA!E77</f>
        <v>79.367645583937744</v>
      </c>
      <c r="F77" s="7">
        <f>[2]Activity_TRA!F77</f>
        <v>96.197485962165146</v>
      </c>
      <c r="G77" s="7">
        <f>[2]Activity_TRA!G77</f>
        <v>91.60676616777468</v>
      </c>
      <c r="H77" s="7">
        <f>[2]Activity_TRA!H77</f>
        <v>44.098688764328529</v>
      </c>
      <c r="I77" s="7">
        <f>[2]Activity_TRA!I77</f>
        <v>44.098688764328529</v>
      </c>
      <c r="J77" s="7">
        <f>[2]Activity_TRA!J77</f>
        <v>0</v>
      </c>
      <c r="K77" s="7">
        <f>[2]Activity_TRA!K77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2.4277500000000001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0.25099999999999989</v>
      </c>
      <c r="F80" s="7">
        <f>[2]Activity_TRA!F80</f>
        <v>0.25099999999999989</v>
      </c>
      <c r="G80" s="7">
        <f>[2]Activity_TRA!G80</f>
        <v>9.6900000000000013</v>
      </c>
      <c r="H80" s="7">
        <f>[2]Activity_TRA!H80</f>
        <v>57.1</v>
      </c>
      <c r="I80" s="7">
        <f>[2]Activity_TRA!I80</f>
        <v>132</v>
      </c>
      <c r="J80" s="7">
        <f>[2]Activity_TRA!J80</f>
        <v>196</v>
      </c>
      <c r="K80" s="7">
        <f>[2]Activity_TRA!K80</f>
        <v>210.51168217515681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4.0300000000000009E-2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0</v>
      </c>
      <c r="U81" s="5">
        <f t="shared" si="79"/>
        <v>2.565431164901664E-5</v>
      </c>
      <c r="V81" s="5">
        <f t="shared" si="79"/>
        <v>6.8500000000000011E-3</v>
      </c>
      <c r="W81" s="5">
        <f t="shared" si="79"/>
        <v>4.0300000000000009E-2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1.05</v>
      </c>
      <c r="H82" s="7">
        <f>[2]Activity_TRA!H82</f>
        <v>6.5000000000000018</v>
      </c>
      <c r="I82" s="7">
        <f>[2]Activity_TRA!I82</f>
        <v>27.20857580644844</v>
      </c>
      <c r="J82" s="7">
        <f>[2]Activity_TRA!J82</f>
        <v>11.15900615344504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20.218899999999991</v>
      </c>
      <c r="D84" s="7">
        <f>[2]Activity_TRA!D84</f>
        <v>96.032270250739344</v>
      </c>
      <c r="E84" s="7">
        <f>[2]Activity_TRA!E84</f>
        <v>165.46988300491839</v>
      </c>
      <c r="F84" s="7">
        <f>[2]Activity_TRA!F84</f>
        <v>177.08193133008371</v>
      </c>
      <c r="G84" s="7">
        <f>[2]Activity_TRA!G84</f>
        <v>182.52075870867569</v>
      </c>
      <c r="H84" s="7">
        <f>[2]Activity_TRA!H84</f>
        <v>172.48079640603891</v>
      </c>
      <c r="I84" s="7">
        <f>[2]Activity_TRA!I84</f>
        <v>101.0415821295166</v>
      </c>
      <c r="J84" s="7">
        <f>[2]Activity_TRA!J84</f>
        <v>0</v>
      </c>
      <c r="K84" s="7">
        <f>[2]Activity_TRA!K84</f>
        <v>0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1.39591</v>
      </c>
      <c r="D85" s="7">
        <f>[2]Activity_TRA!D85</f>
        <v>1.39591</v>
      </c>
      <c r="E85" s="7">
        <f>[2]Activity_TRA!E85</f>
        <v>1.39591</v>
      </c>
      <c r="F85" s="7">
        <f>[2]Activity_TRA!F85</f>
        <v>3.4428200000000002</v>
      </c>
      <c r="G85" s="7">
        <f>[2]Activity_TRA!G85</f>
        <v>2.0469100000000009</v>
      </c>
      <c r="H85" s="7">
        <f>[2]Activity_TRA!H85</f>
        <v>2.0469100000000009</v>
      </c>
      <c r="I85" s="7">
        <f>[2]Activity_TRA!I85</f>
        <v>2.0469100000000009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7.9284999999999828E-2</v>
      </c>
      <c r="E86" s="7">
        <f>[2]Activity_TRA!E86</f>
        <v>0.1071799999999998</v>
      </c>
      <c r="F86" s="7">
        <f>[2]Activity_TRA!F86</f>
        <v>0.1071799999999998</v>
      </c>
      <c r="G86" s="7">
        <f>[2]Activity_TRA!G86</f>
        <v>0.1071799999999998</v>
      </c>
      <c r="H86" s="7">
        <f>[2]Activity_TRA!H86</f>
        <v>5.3490621092619079</v>
      </c>
      <c r="I86" s="7">
        <f>[2]Activity_TRA!I86</f>
        <v>20.867136195576371</v>
      </c>
      <c r="J86" s="7">
        <f>[2]Activity_TRA!J86</f>
        <v>20.867136195576371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2.5027824951012398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64.699999999999989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2.5999999999999988E-2</v>
      </c>
      <c r="F89" s="7">
        <f>[2]Activity_TRA!F89</f>
        <v>2.5999999999999988E-2</v>
      </c>
      <c r="G89" s="7">
        <f>[2]Activity_TRA!G89</f>
        <v>1.01</v>
      </c>
      <c r="H89" s="7">
        <f>[2]Activity_TRA!H89</f>
        <v>6.2599999999999989</v>
      </c>
      <c r="I89" s="7">
        <f>[2]Activity_TRA!I89</f>
        <v>36.9</v>
      </c>
      <c r="J89" s="7">
        <f>[2]Activity_TRA!J89</f>
        <v>86.199999999999989</v>
      </c>
      <c r="K89" s="7">
        <f>[2]Activity_TRA!K89</f>
        <v>50.283999999999999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0.121</v>
      </c>
      <c r="H90" s="7">
        <f>[2]Activity_TRA!H90</f>
        <v>0.75499999999999989</v>
      </c>
      <c r="I90" s="7">
        <f>[2]Activity_TRA!I90</f>
        <v>4.7</v>
      </c>
      <c r="J90" s="7">
        <f>[2]Activity_TRA!J90</f>
        <v>27.70000000000001</v>
      </c>
      <c r="K90" s="7">
        <f>[2]Activity_TRA!K90</f>
        <v>50.411326449332741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13.008024600000001</v>
      </c>
      <c r="E91" s="7">
        <f>[2]Activity_TRA!E91</f>
        <v>23.03276863737878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13.549226244488221</v>
      </c>
      <c r="K91" s="7">
        <f>[2]Activity_TRA!K91</f>
        <v>0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0</v>
      </c>
      <c r="E92" s="7">
        <f>[2]Activity_TRA!E92</f>
        <v>0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13.38588350141873</v>
      </c>
      <c r="K93" s="7">
        <f>[2]Activity_TRA!K93</f>
        <v>27.634780012189299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5.0417672363636363</v>
      </c>
      <c r="F95" s="7">
        <f>[2]Activity_TRA!F95</f>
        <v>10.160569448761541</v>
      </c>
      <c r="G95" s="7">
        <f>[2]Activity_TRA!G95</f>
        <v>5.1188022123979096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4.4070672000000002</v>
      </c>
      <c r="F96" s="7">
        <f>[2]Activity_TRA!F96</f>
        <v>0</v>
      </c>
      <c r="G96" s="7">
        <f>[2]Activity_TRA!G96</f>
        <v>5.3154218785394622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5.6051936514468794</v>
      </c>
      <c r="K96" s="7">
        <f>[2]Activity_TRA!K96</f>
        <v>0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5.7284336334790273</v>
      </c>
      <c r="K97" s="7">
        <f>[2]Activity_TRA!K97</f>
        <v>11.676745528056831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8.5970299324210936E-2</v>
      </c>
      <c r="D100" s="7">
        <f>[2]Activity_TRA!D100</f>
        <v>0.96730770845936864</v>
      </c>
      <c r="E100" s="7">
        <f>[2]Activity_TRA!E100</f>
        <v>2.7971654308427181</v>
      </c>
      <c r="F100" s="7">
        <f>[2]Activity_TRA!F100</f>
        <v>3.5731239559601149</v>
      </c>
      <c r="G100" s="7">
        <f>[2]Activity_TRA!G100</f>
        <v>4.0641918842525628</v>
      </c>
      <c r="H100" s="7">
        <f>[2]Activity_TRA!H100</f>
        <v>4.5609144184206896</v>
      </c>
      <c r="I100" s="7">
        <f>[2]Activity_TRA!I100</f>
        <v>4.6666539280100956</v>
      </c>
      <c r="J100" s="7">
        <f>[2]Activity_TRA!J100</f>
        <v>4.7828123187954299</v>
      </c>
      <c r="K100" s="7">
        <f>[2]Activity_TRA!K100</f>
        <v>4.9070513362057309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0.36420339133594248</v>
      </c>
      <c r="D103" s="7">
        <f>[2]Activity_TRA!D103</f>
        <v>0.48076430366692607</v>
      </c>
      <c r="E103" s="7">
        <f>[2]Activity_TRA!E103</f>
        <v>0.49905334202801582</v>
      </c>
      <c r="F103" s="7">
        <f>[2]Activity_TRA!F103</f>
        <v>0.66099832784534063</v>
      </c>
      <c r="G103" s="7">
        <f>[2]Activity_TRA!G103</f>
        <v>0.75996843971974015</v>
      </c>
      <c r="H103" s="7">
        <f>[2]Activity_TRA!H103</f>
        <v>0.85558484726806616</v>
      </c>
      <c r="I103" s="7">
        <f>[2]Activity_TRA!I103</f>
        <v>0.87419168015905313</v>
      </c>
      <c r="J103" s="7">
        <f>[2]Activity_TRA!J103</f>
        <v>0.89075360898535394</v>
      </c>
      <c r="K103" s="7">
        <f>[2]Activity_TRA!K103</f>
        <v>0.90516962845537541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0</v>
      </c>
      <c r="F105" s="7">
        <f>[2]Activity_TRA!F105</f>
        <v>4.8706318249139603E-2</v>
      </c>
      <c r="G105" s="7">
        <f>[2]Activity_TRA!G105</f>
        <v>0.30422940785207248</v>
      </c>
      <c r="H105" s="7">
        <f>[2]Activity_TRA!H105</f>
        <v>0.33247208414087748</v>
      </c>
      <c r="I105" s="7">
        <f>[2]Activity_TRA!I105</f>
        <v>0.28087731810846961</v>
      </c>
      <c r="J105" s="7">
        <f>[2]Activity_TRA!J105</f>
        <v>0.18608047053068569</v>
      </c>
      <c r="K105" s="7">
        <f>[2]Activity_TRA!K105</f>
        <v>0.29337124549126059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7.7800000000000074E-3</v>
      </c>
      <c r="D106" s="7">
        <f>[2]Activity_TRA!D106</f>
        <v>0.15409781160258729</v>
      </c>
      <c r="E106" s="7">
        <f>[2]Activity_TRA!E106</f>
        <v>0.2049132121902465</v>
      </c>
      <c r="F106" s="7">
        <f>[2]Activity_TRA!F106</f>
        <v>0.21509069230777841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2.4000000000000011E-5</v>
      </c>
      <c r="F107" s="7">
        <f>[2]Activity_TRA!F107</f>
        <v>1.4899999999999999E-4</v>
      </c>
      <c r="G107" s="7">
        <f>[2]Activity_TRA!G107</f>
        <v>9.2699999999999976E-4</v>
      </c>
      <c r="H107" s="7">
        <f>[2]Activity_TRA!H107</f>
        <v>5.77E-3</v>
      </c>
      <c r="I107" s="7">
        <f>[2]Activity_TRA!I107</f>
        <v>3.3999999999999989E-2</v>
      </c>
      <c r="J107" s="7">
        <f>[2]Activity_TRA!J107</f>
        <v>7.9400000000000012E-2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9.2700000000000009E-4</v>
      </c>
      <c r="H108" s="7">
        <f>[2]Activity_TRA!H108</f>
        <v>5.7700000000000034E-3</v>
      </c>
      <c r="I108" s="7">
        <f>[2]Activity_TRA!I108</f>
        <v>3.4000000000000023E-2</v>
      </c>
      <c r="J108" s="7">
        <f>[2]Activity_TRA!J108</f>
        <v>7.9399999999999998E-2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1.166685936476986E-2</v>
      </c>
      <c r="D112" s="7">
        <f>[2]Activity_TRA!D112</f>
        <v>9.0885057083647108E-3</v>
      </c>
      <c r="E112" s="7">
        <f>[2]Activity_TRA!E112</f>
        <v>0</v>
      </c>
      <c r="F112" s="7">
        <f>[2]Activity_TRA!F112</f>
        <v>2.203722685633578E-2</v>
      </c>
      <c r="G112" s="7">
        <f>[2]Activity_TRA!G112</f>
        <v>3.412974651474613E-2</v>
      </c>
      <c r="H112" s="7">
        <f>[2]Activity_TRA!H112</f>
        <v>4.477036097107754E-2</v>
      </c>
      <c r="I112" s="7">
        <f>[2]Activity_TRA!I112</f>
        <v>1.215018741657895E-2</v>
      </c>
      <c r="J112" s="7">
        <f>[2]Activity_TRA!J112</f>
        <v>0</v>
      </c>
      <c r="K112" s="7">
        <f>[2]Activity_TRA!K112</f>
        <v>6.312027810000001E-2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0.1735787406352301</v>
      </c>
      <c r="D113" s="7">
        <f>[2]Activity_TRA!D113</f>
        <v>0.22922655162393171</v>
      </c>
      <c r="E113" s="7">
        <f>[2]Activity_TRA!E113</f>
        <v>0.24706495462829689</v>
      </c>
      <c r="F113" s="7">
        <f>[2]Activity_TRA!F113</f>
        <v>0.2988141458119658</v>
      </c>
      <c r="G113" s="7">
        <f>[2]Activity_TRA!G113</f>
        <v>0.33360794290598311</v>
      </c>
      <c r="H113" s="7">
        <f>[2]Activity_TRA!H113</f>
        <v>0.36840174000000009</v>
      </c>
      <c r="I113" s="7">
        <f>[2]Activity_TRA!I113</f>
        <v>0.36840174000000009</v>
      </c>
      <c r="J113" s="7">
        <f>[2]Activity_TRA!J113</f>
        <v>0.32655456463682297</v>
      </c>
      <c r="K113" s="7">
        <f>[2]Activity_TRA!K113</f>
        <v>0.14192521648951281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4.0300000000000009E-2</v>
      </c>
      <c r="J114" s="7">
        <f>[2]Activity_TRA!J114</f>
        <v>9.4299999999999995E-2</v>
      </c>
      <c r="K114" s="7">
        <f>[2]Activity_TRA!K114</f>
        <v>0.14799999999999999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4.0300000000000009E-2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2.565431164901664E-5</v>
      </c>
      <c r="J118" s="7">
        <f>[2]Activity_TRA!J118</f>
        <v>6.8500000000000011E-3</v>
      </c>
      <c r="K118" s="7">
        <f>[2]Activity_TRA!K118</f>
        <v>4.0300000000000009E-2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5376.1519986336734</v>
      </c>
      <c r="U2" s="3">
        <f t="shared" si="1"/>
        <v>4891.4522719933593</v>
      </c>
      <c r="V2" s="3">
        <f t="shared" si="1"/>
        <v>4571.928970625544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4446.3948179084709</v>
      </c>
      <c r="T3" s="3">
        <f t="shared" si="2"/>
        <v>1985.94267665762</v>
      </c>
      <c r="U3" s="3">
        <f t="shared" si="2"/>
        <v>566.09534825783953</v>
      </c>
      <c r="V3" s="3">
        <f t="shared" si="2"/>
        <v>0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1540.1754339941581</v>
      </c>
      <c r="S4" s="3">
        <f t="shared" si="3"/>
        <v>961.7195325269364</v>
      </c>
      <c r="T4" s="3">
        <f t="shared" si="3"/>
        <v>254.57423344729031</v>
      </c>
      <c r="U4" s="3">
        <f t="shared" si="3"/>
        <v>94.972222686744843</v>
      </c>
      <c r="V4" s="3">
        <f t="shared" si="3"/>
        <v>0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2366.3540227048488</v>
      </c>
      <c r="P5" s="3">
        <f>(SUMIF($B:$B,"*UPS_MIN_IMP_URA*",E:E))</f>
        <v>2020.9774112262251</v>
      </c>
      <c r="Q5" s="3">
        <f t="shared" si="4"/>
        <v>2176.7142881674358</v>
      </c>
      <c r="R5" s="3">
        <f t="shared" si="4"/>
        <v>2068.9363404280498</v>
      </c>
      <c r="S5" s="3">
        <f t="shared" si="4"/>
        <v>1964.7871820590301</v>
      </c>
      <c r="T5" s="3">
        <f t="shared" si="4"/>
        <v>1864.0853735918579</v>
      </c>
      <c r="U5" s="3">
        <f t="shared" si="4"/>
        <v>1766.4680360894979</v>
      </c>
      <c r="V5" s="3">
        <f t="shared" si="4"/>
        <v>1485.826759510124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5295.680716758583</v>
      </c>
      <c r="O6" s="3">
        <f t="shared" ref="O6:V6" si="5">SUMIF($B:$B,"*BIO*POT*",D:D)</f>
        <v>5926.2197280848477</v>
      </c>
      <c r="P6" s="3">
        <f t="shared" si="5"/>
        <v>6329.1436000000022</v>
      </c>
      <c r="Q6" s="3">
        <f t="shared" si="5"/>
        <v>7773.1591431696424</v>
      </c>
      <c r="R6" s="3">
        <f t="shared" si="5"/>
        <v>8599</v>
      </c>
      <c r="S6" s="3">
        <f t="shared" si="5"/>
        <v>8349.7553812279912</v>
      </c>
      <c r="T6" s="3">
        <f>SUMIF($B:$B,"*BIO*POT*",I:I)</f>
        <v>8355.5990329755441</v>
      </c>
      <c r="U6" s="3">
        <f t="shared" si="5"/>
        <v>9058.7000000000007</v>
      </c>
      <c r="V6" s="3">
        <f t="shared" si="5"/>
        <v>9101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2123.37</v>
      </c>
      <c r="P7" s="3">
        <f t="shared" si="6"/>
        <v>2231.0100000000002</v>
      </c>
      <c r="Q7" s="3">
        <f t="shared" si="6"/>
        <v>2273.754959451373</v>
      </c>
      <c r="R7" s="3">
        <f t="shared" si="6"/>
        <v>2365.270617843978</v>
      </c>
      <c r="S7" s="3">
        <f t="shared" si="6"/>
        <v>1755.716164853181</v>
      </c>
      <c r="T7" s="3">
        <f t="shared" si="6"/>
        <v>1513.651419018114</v>
      </c>
      <c r="U7" s="3">
        <f t="shared" si="6"/>
        <v>1359.2620610516749</v>
      </c>
      <c r="V7" s="3">
        <f t="shared" si="6"/>
        <v>2044.2002487809491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229.43750670849201</v>
      </c>
      <c r="O8" s="3">
        <f t="shared" ref="O8:V8" si="7">(SUMIF($B:$B,"*GEO*",D:D))</f>
        <v>250.18053658648</v>
      </c>
      <c r="P8" s="3">
        <f t="shared" si="7"/>
        <v>245.9098810187636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428.58749329150783</v>
      </c>
      <c r="O9" s="3">
        <f t="shared" ref="O9:V9" si="8">(SUMIF($B:$B,"*SOL*",D:D))</f>
        <v>993.1114634135198</v>
      </c>
      <c r="P9" s="3">
        <f t="shared" si="8"/>
        <v>1510.5991189812357</v>
      </c>
      <c r="Q9" s="3">
        <f t="shared" si="8"/>
        <v>2697.342784830465</v>
      </c>
      <c r="R9" s="3">
        <f t="shared" si="8"/>
        <v>3830.2453880159742</v>
      </c>
      <c r="S9" s="3">
        <f t="shared" si="8"/>
        <v>5018.6978849267389</v>
      </c>
      <c r="T9" s="3">
        <f t="shared" si="8"/>
        <v>6329.5048631837499</v>
      </c>
      <c r="U9" s="3">
        <f t="shared" si="8"/>
        <v>7177.3174762046146</v>
      </c>
      <c r="V9" s="3">
        <f t="shared" si="8"/>
        <v>7085.0710928674671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550.08000000000015</v>
      </c>
      <c r="O10" s="3">
        <f t="shared" ref="O10:V10" si="9">(SUMIF($B:$B,"*WIN*",D:D))</f>
        <v>1109.6399999999999</v>
      </c>
      <c r="P10" s="3">
        <f t="shared" si="9"/>
        <v>1790.2600000000002</v>
      </c>
      <c r="Q10" s="3">
        <f t="shared" si="9"/>
        <v>3557.3565212995882</v>
      </c>
      <c r="R10" s="3">
        <f t="shared" si="9"/>
        <v>5371.5782169453178</v>
      </c>
      <c r="S10" s="3">
        <f t="shared" si="9"/>
        <v>7697.7352460138218</v>
      </c>
      <c r="T10" s="3">
        <f t="shared" si="9"/>
        <v>10936.399535503766</v>
      </c>
      <c r="U10" s="3">
        <f t="shared" si="9"/>
        <v>14198.909401753768</v>
      </c>
      <c r="V10" s="3">
        <f t="shared" si="9"/>
        <v>15408.900763639902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3.0000000087966319E-3</v>
      </c>
      <c r="F14" s="7">
        <f>[2]Activity_UPS!F14</f>
        <v>194.50560000000581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328.78399863367218</v>
      </c>
      <c r="J17" s="7">
        <f>[2]Activity_UPS!J17</f>
        <v>96.452271993359176</v>
      </c>
      <c r="K17" s="7">
        <f>[2]Activity_UPS!K17</f>
        <v>16.678970625544459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1202.256000000001</v>
      </c>
      <c r="G19" s="7">
        <f>[2]Activity_UPS!G19</f>
        <v>3557.1449999999991</v>
      </c>
      <c r="H19" s="7">
        <f>[2]Activity_UPS!H19</f>
        <v>2357.0579999999991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2001.5139999999999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1985.94267665762</v>
      </c>
      <c r="J20" s="7">
        <f>[2]Activity_UPS!J20</f>
        <v>550.34532334238065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87.822817908472175</v>
      </c>
      <c r="I21" s="7">
        <f>[2]Activity_UPS!I21</f>
        <v>0</v>
      </c>
      <c r="J21" s="7">
        <f>[2]Activity_UPS!J21</f>
        <v>15.75002491545888</v>
      </c>
      <c r="K21" s="7">
        <f>[2]Activity_UPS!K21</f>
        <v>0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0</v>
      </c>
      <c r="I22" s="7">
        <f>[2]Activity_UPS!I22</f>
        <v>0</v>
      </c>
      <c r="J22" s="7">
        <f>[2]Activity_UPS!J22</f>
        <v>0</v>
      </c>
      <c r="K22" s="7">
        <f>[2]Activity_UPS!K22</f>
        <v>0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0</v>
      </c>
      <c r="J23" s="7">
        <f>[2]Activity_UPS!J23</f>
        <v>0</v>
      </c>
      <c r="K23" s="7">
        <f>[2]Activity_UPS!K23</f>
        <v>0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1540.1754339941581</v>
      </c>
      <c r="H27" s="7">
        <f>[2]Activity_UPS!H27</f>
        <v>961.7195325269364</v>
      </c>
      <c r="I27" s="7">
        <f>[2]Activity_UPS!I27</f>
        <v>254.57423344729031</v>
      </c>
      <c r="J27" s="7">
        <f>[2]Activity_UPS!J27</f>
        <v>94.972222686744843</v>
      </c>
      <c r="K27" s="7">
        <f>[2]Activity_UPS!K27</f>
        <v>0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0</v>
      </c>
      <c r="H29" s="7">
        <f>[2]Activity_UPS!H29</f>
        <v>0</v>
      </c>
      <c r="I29" s="7">
        <f>[2]Activity_UPS!I29</f>
        <v>0</v>
      </c>
      <c r="J29" s="7">
        <f>[2]Activity_UPS!J29</f>
        <v>0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0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2123.37</v>
      </c>
      <c r="E31" s="7">
        <f>[2]Activity_UPS!E31</f>
        <v>2231.0100000000002</v>
      </c>
      <c r="F31" s="7">
        <f>[2]Activity_UPS!F31</f>
        <v>2273.754959451373</v>
      </c>
      <c r="G31" s="7">
        <f>[2]Activity_UPS!G31</f>
        <v>2365.270617843978</v>
      </c>
      <c r="H31" s="7">
        <f>[2]Activity_UPS!H31</f>
        <v>1755.716164853181</v>
      </c>
      <c r="I31" s="7">
        <f>[2]Activity_UPS!I31</f>
        <v>1513.651419018114</v>
      </c>
      <c r="J31" s="7">
        <f>[2]Activity_UPS!J31</f>
        <v>1359.2620610516749</v>
      </c>
      <c r="K31" s="7">
        <f>[2]Activity_UPS!K31</f>
        <v>2044.2002487809491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229.43750670849201</v>
      </c>
      <c r="D32" s="7">
        <f>[2]Activity_UPS!D32</f>
        <v>250.18053658648</v>
      </c>
      <c r="E32" s="7">
        <f>[2]Activity_UPS!E32</f>
        <v>245.9098810187636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164.2299999999999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1424.8054128776889</v>
      </c>
      <c r="G33" s="7">
        <f>[2]Activity_UPS!G33</f>
        <v>2270.8285880159742</v>
      </c>
      <c r="H33" s="7">
        <f>[2]Activity_UPS!H33</f>
        <v>3321.9527599100129</v>
      </c>
      <c r="I33" s="7">
        <f>[2]Activity_UPS!I33</f>
        <v>4432.897237596907</v>
      </c>
      <c r="J33" s="7">
        <f>[2]Activity_UPS!J33</f>
        <v>5105.6850506177661</v>
      </c>
      <c r="K33" s="7">
        <f>[2]Activity_UPS!K33</f>
        <v>4845.7179859042662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261.61749329150791</v>
      </c>
      <c r="D34" s="7">
        <f>[2]Activity_UPS!D34</f>
        <v>611.30146341351985</v>
      </c>
      <c r="E34" s="7">
        <f>[2]Activity_UPS!E34</f>
        <v>906.45911898123597</v>
      </c>
      <c r="F34" s="7">
        <f>[2]Activity_UPS!F34</f>
        <v>1252.077371952776</v>
      </c>
      <c r="G34" s="7">
        <f>[2]Activity_UPS!G34</f>
        <v>1538.9567999999999</v>
      </c>
      <c r="H34" s="7">
        <f>[2]Activity_UPS!H34</f>
        <v>1681.618960677484</v>
      </c>
      <c r="I34" s="7">
        <f>[2]Activity_UPS!I34</f>
        <v>1889.0064</v>
      </c>
      <c r="J34" s="7">
        <f>[2]Activity_UPS!J34</f>
        <v>2064.0312000000008</v>
      </c>
      <c r="K34" s="7">
        <f>[2]Activity_UPS!K34</f>
        <v>2239.056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20.45999999999999</v>
      </c>
      <c r="G35" s="7">
        <f>[2]Activity_UPS!G35</f>
        <v>20.45999999999999</v>
      </c>
      <c r="H35" s="7">
        <f>[2]Activity_UPS!H35</f>
        <v>15.12616433924174</v>
      </c>
      <c r="I35" s="7">
        <f>[2]Activity_UPS!I35</f>
        <v>7.6012255868428102</v>
      </c>
      <c r="J35" s="7">
        <f>[2]Activity_UPS!J35</f>
        <v>7.6012255868484768</v>
      </c>
      <c r="K35" s="7">
        <f>[2]Activity_UPS!K35</f>
        <v>0.29710696320000018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1.4608079812000001</v>
      </c>
      <c r="D36" s="7">
        <f>[2]Activity_UPS!D36</f>
        <v>1.4832868424000001</v>
      </c>
      <c r="E36" s="7">
        <f>[2]Activity_UPS!E36</f>
        <v>1.5732868423999999</v>
      </c>
      <c r="F36" s="7">
        <f>[2]Activity_UPS!F36</f>
        <v>5.7195792000000001</v>
      </c>
      <c r="G36" s="7">
        <f>[2]Activity_UPS!G36</f>
        <v>0.81993600000000066</v>
      </c>
      <c r="H36" s="7">
        <f>[2]Activity_UPS!H36</f>
        <v>0.63072000000000061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0.25919201879999998</v>
      </c>
      <c r="D37" s="7">
        <f>[2]Activity_UPS!D37</f>
        <v>0.27671315760000009</v>
      </c>
      <c r="E37" s="7">
        <f>[2]Activity_UPS!E37</f>
        <v>0.27671315760000009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550.08000000000015</v>
      </c>
      <c r="D38" s="7">
        <f>[2]Activity_UPS!D38</f>
        <v>983.02</v>
      </c>
      <c r="E38" s="7">
        <f>[2]Activity_UPS!E38</f>
        <v>1530.69</v>
      </c>
      <c r="F38" s="7">
        <f>[2]Activity_UPS!F38</f>
        <v>2483.153339284388</v>
      </c>
      <c r="G38" s="7">
        <f>[2]Activity_UPS!G38</f>
        <v>2968.6640044686842</v>
      </c>
      <c r="H38" s="7">
        <f>[2]Activity_UPS!H38</f>
        <v>3070.9494726493749</v>
      </c>
      <c r="I38" s="7">
        <f>[2]Activity_UPS!I38</f>
        <v>3247.4765278411201</v>
      </c>
      <c r="J38" s="7">
        <f>[2]Activity_UPS!J38</f>
        <v>3463.61933677248</v>
      </c>
      <c r="K38" s="7">
        <f>[2]Activity_UPS!K38</f>
        <v>3493.564058468502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259.57000000000011</v>
      </c>
      <c r="F39" s="7">
        <f>[2]Activity_UPS!F39</f>
        <v>1074.2031820151999</v>
      </c>
      <c r="G39" s="7">
        <f>[2]Activity_UPS!G39</f>
        <v>2402.9142124766331</v>
      </c>
      <c r="H39" s="7">
        <f>[2]Activity_UPS!H39</f>
        <v>4626.7857733644469</v>
      </c>
      <c r="I39" s="7">
        <f>[2]Activity_UPS!I39</f>
        <v>7688.9230076626463</v>
      </c>
      <c r="J39" s="7">
        <f>[2]Activity_UPS!J39</f>
        <v>10735.290064981289</v>
      </c>
      <c r="K39" s="7">
        <f>[2]Activity_UPS!K39</f>
        <v>11915.336705171399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167.8807167585833</v>
      </c>
      <c r="D40" s="7">
        <f>[2]Activity_UPS!D40</f>
        <v>0</v>
      </c>
      <c r="E40" s="7">
        <f>[2]Activity_UPS!E40</f>
        <v>0</v>
      </c>
      <c r="F40" s="7">
        <f>[2]Activity_UPS!F40</f>
        <v>809.90000000000009</v>
      </c>
      <c r="G40" s="7">
        <f>[2]Activity_UPS!G40</f>
        <v>949.4</v>
      </c>
      <c r="H40" s="7">
        <f>[2]Activity_UPS!H40</f>
        <v>972.5999999999998</v>
      </c>
      <c r="I40" s="7">
        <f>[2]Activity_UPS!I40</f>
        <v>995.79999999999973</v>
      </c>
      <c r="J40" s="7">
        <f>[2]Activity_UPS!J40</f>
        <v>1014.6</v>
      </c>
      <c r="K40" s="7">
        <f>[2]Activity_UPS!K40</f>
        <v>1033.4000000000001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38.544802969993789</v>
      </c>
      <c r="E41" s="7">
        <f>[2]Activity_UPS!E41</f>
        <v>0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286.64999999999998</v>
      </c>
      <c r="K41" s="7">
        <f>[2]Activity_UPS!K41</f>
        <v>284.8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882.50000000000011</v>
      </c>
      <c r="H42" s="7">
        <f>[2]Activity_UPS!H42</f>
        <v>599.80538122799317</v>
      </c>
      <c r="I42" s="7">
        <f>[2]Activity_UPS!I42</f>
        <v>572.19903297554458</v>
      </c>
      <c r="J42" s="7">
        <f>[2]Activity_UPS!J42</f>
        <v>969.80000000000007</v>
      </c>
      <c r="K42" s="7">
        <f>[2]Activity_UPS!K42</f>
        <v>995.09999999999991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702.22492511485359</v>
      </c>
      <c r="E43" s="7">
        <f>[2]Activity_UPS!E43</f>
        <v>928.83513330700919</v>
      </c>
      <c r="F43" s="7">
        <f>[2]Activity_UPS!F43</f>
        <v>1319.309143169643</v>
      </c>
      <c r="G43" s="7">
        <f>[2]Activity_UPS!G43</f>
        <v>1777.5</v>
      </c>
      <c r="H43" s="7">
        <f>[2]Activity_UPS!H43</f>
        <v>1751.8</v>
      </c>
      <c r="I43" s="7">
        <f>[2]Activity_UPS!I43</f>
        <v>1726.1</v>
      </c>
      <c r="J43" s="7">
        <f>[2]Activity_UPS!J43</f>
        <v>1696.9</v>
      </c>
      <c r="K43" s="7">
        <f>[2]Activity_UPS!K43</f>
        <v>1667.7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303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945.4</v>
      </c>
      <c r="I51" s="7">
        <f>[2]Activity_UPS!I51</f>
        <v>943.9</v>
      </c>
      <c r="J51" s="7">
        <f>[2]Activity_UPS!J51</f>
        <v>923.15</v>
      </c>
      <c r="K51" s="7">
        <f>[2]Activity_UPS!K51</f>
        <v>902.40000000000009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424.30000000000018</v>
      </c>
      <c r="D53" s="7">
        <f>[2]Activity_UPS!D53</f>
        <v>447.64999999999992</v>
      </c>
      <c r="E53" s="7">
        <f>[2]Activity_UPS!E53</f>
        <v>471.00000000000011</v>
      </c>
      <c r="F53" s="7">
        <f>[2]Activity_UPS!F53</f>
        <v>518</v>
      </c>
      <c r="G53" s="7">
        <f>[2]Activity_UPS!G53</f>
        <v>565</v>
      </c>
      <c r="H53" s="7">
        <f>[2]Activity_UPS!H53</f>
        <v>610.14999999999986</v>
      </c>
      <c r="I53" s="7">
        <f>[2]Activity_UPS!I53</f>
        <v>655.29999999999984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53.600000000000009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53.708466692992047</v>
      </c>
      <c r="F56" s="7">
        <f>[2]Activity_UPS!F56</f>
        <v>71.399999999999991</v>
      </c>
      <c r="G56" s="7">
        <f>[2]Activity_UPS!G56</f>
        <v>73.600000000000009</v>
      </c>
      <c r="H56" s="7">
        <f>[2]Activity_UPS!H56</f>
        <v>65</v>
      </c>
      <c r="I56" s="7">
        <f>[2]Activity_UPS!I56</f>
        <v>56.399999999999991</v>
      </c>
      <c r="J56" s="7">
        <f>[2]Activity_UPS!J56</f>
        <v>56.400000000000013</v>
      </c>
      <c r="K56" s="7">
        <f>[2]Activity_UPS!K56</f>
        <v>56.4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6359.3215508151352</v>
      </c>
      <c r="D57" s="7">
        <f>[2]Activity_UPS!D57</f>
        <v>0</v>
      </c>
      <c r="E57" s="7">
        <f>[2]Activity_UPS!E57</f>
        <v>0</v>
      </c>
      <c r="F57" s="7">
        <f>[2]Activity_UPS!F57</f>
        <v>30679.011999999999</v>
      </c>
      <c r="G57" s="7">
        <f>[2]Activity_UPS!G57</f>
        <v>35963.271999999997</v>
      </c>
      <c r="H57" s="7">
        <f>[2]Activity_UPS!H57</f>
        <v>36842.088000000003</v>
      </c>
      <c r="I57" s="7">
        <f>[2]Activity_UPS!I57</f>
        <v>37720.903999999988</v>
      </c>
      <c r="J57" s="7">
        <f>[2]Activity_UPS!J57</f>
        <v>38433.048000000003</v>
      </c>
      <c r="K57" s="7">
        <f>[2]Activity_UPS!K57</f>
        <v>39145.19200000001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2267.2053106950339</v>
      </c>
      <c r="E58" s="7">
        <f>[2]Activity_UPS!E58</f>
        <v>0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16860.753000000001</v>
      </c>
      <c r="K58" s="7">
        <f>[2]Activity_UPS!K58</f>
        <v>6047.9929092682814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0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6452.4297572712994</v>
      </c>
      <c r="J59" s="7">
        <f>[2]Activity_UPS!J59</f>
        <v>18311.409450242631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90753.332520020514</v>
      </c>
      <c r="H60" s="7">
        <f>[2]Activity_UPS!H60</f>
        <v>97330.008000000002</v>
      </c>
      <c r="I60" s="7">
        <f>[2]Activity_UPS!I60</f>
        <v>95902.11599999998</v>
      </c>
      <c r="J60" s="7">
        <f>[2]Activity_UPS!J60</f>
        <v>94279.76400000001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57.081488819694343</v>
      </c>
      <c r="K61" s="7">
        <f>[2]Activity_UPS!K61</f>
        <v>209.7516404638983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83279.045352600733</v>
      </c>
      <c r="D62" s="7">
        <f>[2]Activity_UPS!D62</f>
        <v>70847.722302998489</v>
      </c>
      <c r="E62" s="7">
        <f>[2]Activity_UPS!E62</f>
        <v>46862.908573077533</v>
      </c>
      <c r="F62" s="7">
        <f>[2]Activity_UPS!F62</f>
        <v>53625.726529751068</v>
      </c>
      <c r="G62" s="7">
        <f>[2]Activity_UPS!G62</f>
        <v>28689.838438439579</v>
      </c>
      <c r="H62" s="7">
        <f>[2]Activity_UPS!H62</f>
        <v>23176.717942619689</v>
      </c>
      <c r="I62" s="7">
        <f>[2]Activity_UPS!I62</f>
        <v>3456.597232927445</v>
      </c>
      <c r="J62" s="7">
        <f>[2]Activity_UPS!J62</f>
        <v>286.92215488292402</v>
      </c>
      <c r="K62" s="7">
        <f>[2]Activity_UPS!K62</f>
        <v>61.542926535479303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268357.14047866513</v>
      </c>
      <c r="D63" s="7">
        <f>[2]Activity_UPS!D63</f>
        <v>262001.83919336199</v>
      </c>
      <c r="E63" s="7">
        <f>[2]Activity_UPS!E63</f>
        <v>249904.6089223224</v>
      </c>
      <c r="F63" s="7">
        <f>[2]Activity_UPS!F63</f>
        <v>265213.62126028677</v>
      </c>
      <c r="G63" s="7">
        <f>[2]Activity_UPS!G63</f>
        <v>198017.0606434058</v>
      </c>
      <c r="H63" s="7">
        <f>[2]Activity_UPS!H63</f>
        <v>125138.3199407073</v>
      </c>
      <c r="I63" s="7">
        <f>[2]Activity_UPS!I63</f>
        <v>85327.869070014887</v>
      </c>
      <c r="J63" s="7">
        <f>[2]Activity_UPS!J63</f>
        <v>29761.64702516171</v>
      </c>
      <c r="K63" s="7">
        <f>[2]Activity_UPS!K63</f>
        <v>25953.815609212139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7459.9479069767458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8625.0141630910621</v>
      </c>
      <c r="H64" s="7">
        <f>[2]Activity_UPS!H64</f>
        <v>8704.9924825611233</v>
      </c>
      <c r="I64" s="7">
        <f>[2]Activity_UPS!I64</f>
        <v>8430.9767822472277</v>
      </c>
      <c r="J64" s="7">
        <f>[2]Activity_UPS!J64</f>
        <v>9125.7118620479814</v>
      </c>
      <c r="K64" s="7">
        <f>[2]Activity_UPS!K64</f>
        <v>506.09838026458772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3442.8663931910169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2546.33351951652</v>
      </c>
      <c r="D66" s="7">
        <f>[2]Activity_UPS!D66</f>
        <v>0</v>
      </c>
      <c r="E66" s="7">
        <f>[2]Activity_UPS!E66</f>
        <v>0</v>
      </c>
      <c r="F66" s="7">
        <f>[2]Activity_UPS!F66</f>
        <v>12284.171507452131</v>
      </c>
      <c r="G66" s="7">
        <f>[2]Activity_UPS!G66</f>
        <v>14400.040040961911</v>
      </c>
      <c r="H66" s="7">
        <f>[2]Activity_UPS!H66</f>
        <v>14751.92642072841</v>
      </c>
      <c r="I66" s="7">
        <f>[2]Activity_UPS!I66</f>
        <v>15118.598797595179</v>
      </c>
      <c r="J66" s="7">
        <f>[2]Activity_UPS!J66</f>
        <v>15404.027254509019</v>
      </c>
      <c r="K66" s="7">
        <f>[2]Activity_UPS!K66</f>
        <v>15689.455711422839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2468.43200767288</v>
      </c>
      <c r="D67" s="7">
        <f>[2]Activity_UPS!D67</f>
        <v>0</v>
      </c>
      <c r="E67" s="7">
        <f>[2]Activity_UPS!E67</f>
        <v>0</v>
      </c>
      <c r="F67" s="7">
        <f>[2]Activity_UPS!F67</f>
        <v>11929.39399099141</v>
      </c>
      <c r="G67" s="7">
        <f>[2]Activity_UPS!G67</f>
        <v>13984.154408009939</v>
      </c>
      <c r="H67" s="7">
        <f>[2]Activity_UPS!H67</f>
        <v>14325.878004245291</v>
      </c>
      <c r="I67" s="7">
        <f>[2]Activity_UPS!I67</f>
        <v>14681.96056517368</v>
      </c>
      <c r="J67" s="7">
        <f>[2]Activity_UPS!J67</f>
        <v>2778.3961735580478</v>
      </c>
      <c r="K67" s="7">
        <f>[2]Activity_UPS!K67</f>
        <v>11477.250140945111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780.34043251829087</v>
      </c>
      <c r="E68" s="7">
        <f>[2]Activity_UPS!E68</f>
        <v>0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5803.235916279069</v>
      </c>
      <c r="K68" s="7">
        <f>[2]Activity_UPS!K68</f>
        <v>2081.6347687714078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0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509.65540556688347</v>
      </c>
      <c r="J69" s="7">
        <f>[2]Activity_UPS!J69</f>
        <v>1446.355738990849</v>
      </c>
      <c r="K69" s="7">
        <f>[2]Activity_UPS!K69</f>
        <v>26717.349064638522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6869.4499956754098</v>
      </c>
      <c r="D70" s="7">
        <f>[2]Activity_UPS!D70</f>
        <v>5842.1376630805016</v>
      </c>
      <c r="E70" s="7">
        <f>[2]Activity_UPS!E70</f>
        <v>8373.6414062585591</v>
      </c>
      <c r="F70" s="7">
        <f>[2]Activity_UPS!F70</f>
        <v>4243.8322612835282</v>
      </c>
      <c r="G70" s="7">
        <f>[2]Activity_UPS!G70</f>
        <v>5456.7675911668621</v>
      </c>
      <c r="H70" s="7">
        <f>[2]Activity_UPS!H70</f>
        <v>4409.236470878709</v>
      </c>
      <c r="I70" s="7">
        <f>[2]Activity_UPS!I70</f>
        <v>645.86906570361236</v>
      </c>
      <c r="J70" s="7">
        <f>[2]Activity_UPS!J70</f>
        <v>47.202911241119729</v>
      </c>
      <c r="K70" s="7">
        <f>[2]Activity_UPS!K70</f>
        <v>11.766697903638811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11271.287053311469</v>
      </c>
      <c r="K71" s="7">
        <f>[2]Activity_UPS!K71</f>
        <v>41417.471731324018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14379.882413307219</v>
      </c>
      <c r="H73" s="7">
        <f>[2]Activity_UPS!H73</f>
        <v>16120.19716966243</v>
      </c>
      <c r="I73" s="7">
        <f>[2]Activity_UPS!I73</f>
        <v>18196.735687947828</v>
      </c>
      <c r="J73" s="7">
        <f>[2]Activity_UPS!J73</f>
        <v>18196.735687947821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252.5871071543734</v>
      </c>
      <c r="H74" s="7">
        <f>[2]Activity_UPS!H74</f>
        <v>566.46068100290472</v>
      </c>
      <c r="I74" s="7">
        <f>[2]Activity_UPS!I74</f>
        <v>1236.647622947999</v>
      </c>
      <c r="J74" s="7">
        <f>[2]Activity_UPS!J74</f>
        <v>907.89796031075196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4322.0291485877042</v>
      </c>
      <c r="H75" s="7">
        <f>[2]Activity_UPS!H75</f>
        <v>3492.1404662018758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1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13.4335603692293</v>
      </c>
      <c r="H78" s="7">
        <f>[2]Activity_UPS!H78</f>
        <v>15.319439092910921</v>
      </c>
      <c r="I78" s="7">
        <f>[2]Activity_UPS!I78</f>
        <v>17.841112022836239</v>
      </c>
      <c r="J78" s="7">
        <f>[2]Activity_UPS!J78</f>
        <v>17.539298413504909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542.02725879653826</v>
      </c>
      <c r="D79" s="7">
        <f>[2]Activity_UPS!D79</f>
        <v>527.34691461315765</v>
      </c>
      <c r="E79" s="7">
        <f>[2]Activity_UPS!E79</f>
        <v>508.16114508074708</v>
      </c>
      <c r="F79" s="7">
        <f>[2]Activity_UPS!F79</f>
        <v>459.52132281230121</v>
      </c>
      <c r="G79" s="7">
        <f>[2]Activity_UPS!G79</f>
        <v>352.57697602437491</v>
      </c>
      <c r="H79" s="7">
        <f>[2]Activity_UPS!H79</f>
        <v>291.03551539599567</v>
      </c>
      <c r="I79" s="7">
        <f>[2]Activity_UPS!I79</f>
        <v>236.56738360003979</v>
      </c>
      <c r="J79" s="7">
        <f>[2]Activity_UPS!J79</f>
        <v>168.5365403802785</v>
      </c>
      <c r="K79" s="7">
        <f>[2]Activity_UPS!K79</f>
        <v>100.07382375326669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886.44300005588696</v>
      </c>
      <c r="D80" s="7">
        <f>[2]Activity_UPS!D80</f>
        <v>866.75390503420476</v>
      </c>
      <c r="E80" s="7">
        <f>[2]Activity_UPS!E80</f>
        <v>992.87725768474809</v>
      </c>
      <c r="F80" s="7">
        <f>[2]Activity_UPS!F80</f>
        <v>790.47657616004028</v>
      </c>
      <c r="G80" s="7">
        <f>[2]Activity_UPS!G80</f>
        <v>584.78860823439265</v>
      </c>
      <c r="H80" s="7">
        <f>[2]Activity_UPS!H80</f>
        <v>483.13883666729367</v>
      </c>
      <c r="I80" s="7">
        <f>[2]Activity_UPS!I80</f>
        <v>393.85743526267771</v>
      </c>
      <c r="J80" s="7">
        <f>[2]Activity_UPS!J80</f>
        <v>280.89423396713079</v>
      </c>
      <c r="K80" s="7">
        <f>[2]Activity_UPS!K80</f>
        <v>166.78970625544449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228.01059063472229</v>
      </c>
      <c r="D81" s="7">
        <f>[2]Activity_UPS!D81</f>
        <v>228.01059063472229</v>
      </c>
      <c r="E81" s="7">
        <f>[2]Activity_UPS!E81</f>
        <v>228.01059063472229</v>
      </c>
      <c r="F81" s="7">
        <f>[2]Activity_UPS!F81</f>
        <v>183.59631420506619</v>
      </c>
      <c r="G81" s="7">
        <f>[2]Activity_UPS!G81</f>
        <v>100.4044556779121</v>
      </c>
      <c r="H81" s="7">
        <f>[2]Activity_UPS!H81</f>
        <v>74.858534492214801</v>
      </c>
      <c r="I81" s="7">
        <f>[2]Activity_UPS!I81</f>
        <v>59.467350006900077</v>
      </c>
      <c r="J81" s="7">
        <f>[2]Activity_UPS!J81</f>
        <v>122.7837345315433</v>
      </c>
      <c r="K81" s="7">
        <f>[2]Activity_UPS!K81</f>
        <v>420.17131136626688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185.36605125239231</v>
      </c>
      <c r="D82" s="7">
        <f>[2]Activity_UPS!D82</f>
        <v>179.80842753118921</v>
      </c>
      <c r="E82" s="7">
        <f>[2]Activity_UPS!E82</f>
        <v>170.09774439623621</v>
      </c>
      <c r="F82" s="7">
        <f>[2]Activity_UPS!F82</f>
        <v>158.93542700438221</v>
      </c>
      <c r="G82" s="7">
        <f>[2]Activity_UPS!G82</f>
        <v>123.1895770879093</v>
      </c>
      <c r="H82" s="7">
        <f>[2]Activity_UPS!H82</f>
        <v>100.70703982213109</v>
      </c>
      <c r="I82" s="7">
        <f>[2]Activity_UPS!I82</f>
        <v>82.650734760326586</v>
      </c>
      <c r="J82" s="7">
        <f>[2]Activity_UPS!J82</f>
        <v>58.816955769039019</v>
      </c>
      <c r="K82" s="7">
        <f>[2]Activity_UPS!K82</f>
        <v>35.202928003350237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28239.80830936999</v>
      </c>
      <c r="D83" s="7">
        <f>[2]Activity_UPS!D83</f>
        <v>16808.572078447931</v>
      </c>
      <c r="E83" s="7">
        <f>[2]Activity_UPS!E83</f>
        <v>21800.667218299299</v>
      </c>
      <c r="F83" s="7">
        <f>[2]Activity_UPS!F83</f>
        <v>21992.525310737121</v>
      </c>
      <c r="G83" s="7">
        <f>[2]Activity_UPS!G83</f>
        <v>17583.223072489349</v>
      </c>
      <c r="H83" s="7">
        <f>[2]Activity_UPS!H83</f>
        <v>10189.40759332535</v>
      </c>
      <c r="I83" s="7">
        <f>[2]Activity_UPS!I83</f>
        <v>12055.16821286348</v>
      </c>
      <c r="J83" s="7">
        <f>[2]Activity_UPS!J83</f>
        <v>8167.334453697983</v>
      </c>
      <c r="K83" s="7">
        <f>[2]Activity_UPS!K83</f>
        <v>6237.1136450902241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7479.4102478502773</v>
      </c>
      <c r="D84" s="7">
        <f>[2]Activity_UPS!D84</f>
        <v>16839.869634640359</v>
      </c>
      <c r="E84" s="7">
        <f>[2]Activity_UPS!E84</f>
        <v>8096.7096465859458</v>
      </c>
      <c r="F84" s="7">
        <f>[2]Activity_UPS!F84</f>
        <v>5978.6174662267877</v>
      </c>
      <c r="G84" s="7">
        <f>[2]Activity_UPS!G84</f>
        <v>4243.6307323651299</v>
      </c>
      <c r="H84" s="7">
        <f>[2]Activity_UPS!H84</f>
        <v>7848.5477214462371</v>
      </c>
      <c r="I84" s="7">
        <f>[2]Activity_UPS!I84</f>
        <v>2615.8506826187991</v>
      </c>
      <c r="J84" s="7">
        <f>[2]Activity_UPS!J84</f>
        <v>2371.1616155897368</v>
      </c>
      <c r="K84" s="7">
        <f>[2]Activity_UPS!K84</f>
        <v>88.559422952599562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6.5067E-2</v>
      </c>
      <c r="D85" s="7">
        <f>[2]Activity_UPS!D85</f>
        <v>6.3221999999999987E-2</v>
      </c>
      <c r="E85" s="7">
        <f>[2]Activity_UPS!E85</f>
        <v>3.9974999999999997E-2</v>
      </c>
      <c r="F85" s="7">
        <f>[2]Activity_UPS!F85</f>
        <v>0.120786</v>
      </c>
      <c r="G85" s="7">
        <f>[2]Activity_UPS!G85</f>
        <v>6.1622999999999997E-2</v>
      </c>
      <c r="H85" s="7">
        <f>[2]Activity_UPS!H85</f>
        <v>0.100983</v>
      </c>
      <c r="I85" s="7">
        <f>[2]Activity_UPS!I85</f>
        <v>4.2312000000000002E-2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27.597000000000008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27.597000000000008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24354.966281055731</v>
      </c>
      <c r="D88" s="7">
        <f>[2]Activity_UPS!D88</f>
        <v>24123.21036137296</v>
      </c>
      <c r="E88" s="7">
        <f>[2]Activity_UPS!E88</f>
        <v>22781.831631992551</v>
      </c>
      <c r="F88" s="7">
        <f>[2]Activity_UPS!F88</f>
        <v>21311.356050408151</v>
      </c>
      <c r="G88" s="7">
        <f>[2]Activity_UPS!G88</f>
        <v>16629.926864482321</v>
      </c>
      <c r="H88" s="7">
        <f>[2]Activity_UPS!H88</f>
        <v>13744.998898901949</v>
      </c>
      <c r="I88" s="7">
        <f>[2]Activity_UPS!I88</f>
        <v>11179.3486401015</v>
      </c>
      <c r="J88" s="7">
        <f>[2]Activity_UPS!J88</f>
        <v>8030.3340047972433</v>
      </c>
      <c r="K88" s="7">
        <f>[2]Activity_UPS!K88</f>
        <v>4820.1628778486311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27.597000000000001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27.597000000000001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10068.319481710279</v>
      </c>
      <c r="D90" s="7">
        <f>[2]Activity_UPS!D90</f>
        <v>9493.7057798042006</v>
      </c>
      <c r="E90" s="7">
        <f>[2]Activity_UPS!E90</f>
        <v>8828.3285808724067</v>
      </c>
      <c r="F90" s="7">
        <f>[2]Activity_UPS!F90</f>
        <v>5099.6142934022091</v>
      </c>
      <c r="G90" s="7">
        <f>[2]Activity_UPS!G90</f>
        <v>1726.6421522614339</v>
      </c>
      <c r="H90" s="7">
        <f>[2]Activity_UPS!H90</f>
        <v>1167.653055122363</v>
      </c>
      <c r="I90" s="7">
        <f>[2]Activity_UPS!I90</f>
        <v>0</v>
      </c>
      <c r="J90" s="7">
        <f>[2]Activity_UPS!J90</f>
        <v>0</v>
      </c>
      <c r="K90" s="7">
        <f>[2]Activity_UPS!K90</f>
        <v>0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2276.0389101917258</v>
      </c>
      <c r="D92" s="7">
        <f>[2]Activity_UPS!D92</f>
        <v>1697.2276892028251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0</v>
      </c>
      <c r="H92" s="7">
        <f>[2]Activity_UPS!H92</f>
        <v>0</v>
      </c>
      <c r="I92" s="7">
        <f>[2]Activity_UPS!I92</f>
        <v>0</v>
      </c>
      <c r="J92" s="7">
        <f>[2]Activity_UPS!J92</f>
        <v>0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3523.2678102926329</v>
      </c>
      <c r="D93" s="7">
        <f>[2]Activity_UPS!D93</f>
        <v>3335.8624419778012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1356.7974548480231</v>
      </c>
      <c r="H93" s="7">
        <f>[2]Activity_UPS!H93</f>
        <v>874.75005747530963</v>
      </c>
      <c r="I93" s="7">
        <f>[2]Activity_UPS!I93</f>
        <v>182.01160528222081</v>
      </c>
      <c r="J93" s="7">
        <f>[2]Activity_UPS!J93</f>
        <v>60.331864730250999</v>
      </c>
      <c r="K93" s="7">
        <f>[2]Activity_UPS!K93</f>
        <v>0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86.414704805591555</v>
      </c>
      <c r="D94" s="7">
        <f>[2]Activity_UPS!D94</f>
        <v>84.445795303405575</v>
      </c>
      <c r="E94" s="7">
        <f>[2]Activity_UPS!E94</f>
        <v>80.974284974849752</v>
      </c>
      <c r="F94" s="7">
        <f>[2]Activity_UPS!F94</f>
        <v>75.748189961937214</v>
      </c>
      <c r="G94" s="7">
        <f>[2]Activity_UPS!G94</f>
        <v>58.478860823439277</v>
      </c>
      <c r="H94" s="7">
        <f>[2]Activity_UPS!H94</f>
        <v>48.313883666730128</v>
      </c>
      <c r="I94" s="7">
        <f>[2]Activity_UPS!I94</f>
        <v>39.385743526266438</v>
      </c>
      <c r="J94" s="7">
        <f>[2]Activity_UPS!J94</f>
        <v>28.08942339671308</v>
      </c>
      <c r="K94" s="7">
        <f>[2]Activity_UPS!K94</f>
        <v>16.678970625544459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887.74527589708532</v>
      </c>
      <c r="D95" s="7">
        <f>[2]Activity_UPS!D95</f>
        <v>775.45140959704861</v>
      </c>
      <c r="E95" s="7">
        <f>[2]Activity_UPS!E95</f>
        <v>651.23208681432357</v>
      </c>
      <c r="F95" s="7">
        <f>[2]Activity_UPS!F95</f>
        <v>606.34437431045319</v>
      </c>
      <c r="G95" s="7">
        <f>[2]Activity_UPS!G95</f>
        <v>658.53171704931515</v>
      </c>
      <c r="H95" s="7">
        <f>[2]Activity_UPS!H95</f>
        <v>432.9701833251977</v>
      </c>
      <c r="I95" s="7">
        <f>[2]Activity_UPS!I95</f>
        <v>478.34110467191732</v>
      </c>
      <c r="J95" s="7">
        <f>[2]Activity_UPS!J95</f>
        <v>343.36373740361711</v>
      </c>
      <c r="K95" s="7">
        <f>[2]Activity_UPS!K95</f>
        <v>252.14818947571621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162.3727817090969</v>
      </c>
      <c r="D97" s="7">
        <f>[2]Activity_UPS!D97</f>
        <v>138.6908067829732</v>
      </c>
      <c r="E97" s="7">
        <f>[2]Activity_UPS!E97</f>
        <v>122.80799808984079</v>
      </c>
      <c r="F97" s="7">
        <f>[2]Activity_UPS!F97</f>
        <v>76.859621373398483</v>
      </c>
      <c r="G97" s="7">
        <f>[2]Activity_UPS!G97</f>
        <v>0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23.767632045577919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557.94462013971668</v>
      </c>
      <c r="D98" s="7">
        <f>[2]Activity_UPS!D98</f>
        <v>508.72188258550938</v>
      </c>
      <c r="E98" s="7">
        <f>[2]Activity_UPS!E98</f>
        <v>421.93412437157309</v>
      </c>
      <c r="F98" s="7">
        <f>[2]Activity_UPS!F98</f>
        <v>291.28174904851528</v>
      </c>
      <c r="G98" s="7">
        <f>[2]Activity_UPS!G98</f>
        <v>0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26837.526822455671</v>
      </c>
      <c r="D101" s="7">
        <f>[2]Activity_UPS!D101</f>
        <v>26226.04916139894</v>
      </c>
      <c r="E101" s="7">
        <f>[2]Activity_UPS!E101</f>
        <v>25147.913770359952</v>
      </c>
      <c r="F101" s="7">
        <f>[2]Activity_UPS!F101</f>
        <v>23524.862862513361</v>
      </c>
      <c r="G101" s="7">
        <f>[2]Activity_UPS!G101</f>
        <v>18161.584876399462</v>
      </c>
      <c r="H101" s="7">
        <f>[2]Activity_UPS!H101</f>
        <v>15004.68180409725</v>
      </c>
      <c r="I101" s="7">
        <f>[2]Activity_UPS!I101</f>
        <v>12231.89908114082</v>
      </c>
      <c r="J101" s="7">
        <f>[2]Activity_UPS!J101</f>
        <v>8723.6385929058633</v>
      </c>
      <c r="K101" s="7">
        <f>[2]Activity_UPS!K101</f>
        <v>5179.9323106065895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98.827811059796559</v>
      </c>
      <c r="D102" s="7">
        <f>[2]Activity_UPS!D102</f>
        <v>98.827811059796559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175.85379118907321</v>
      </c>
      <c r="J102" s="7">
        <f>[2]Activity_UPS!J102</f>
        <v>79.255575329276681</v>
      </c>
      <c r="K102" s="7">
        <f>[2]Activity_UPS!K102</f>
        <v>375.55022039337649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8.8408384630671559</v>
      </c>
      <c r="E103" s="7">
        <f>[2]Activity_UPS!E103</f>
        <v>10.883073599999999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17.836761599999999</v>
      </c>
      <c r="D104" s="7">
        <f>[2]Activity_UPS!D104</f>
        <v>17.836761599999999</v>
      </c>
      <c r="E104" s="7">
        <f>[2]Activity_UPS!E104</f>
        <v>146.50752634889531</v>
      </c>
      <c r="F104" s="7">
        <f>[2]Activity_UPS!F104</f>
        <v>26.39574123250663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82.225829264343616</v>
      </c>
      <c r="D105" s="7">
        <f>[2]Activity_UPS!D105</f>
        <v>82.225829264343616</v>
      </c>
      <c r="E105" s="7">
        <f>[2]Activity_UPS!E105</f>
        <v>33.080513047390887</v>
      </c>
      <c r="F105" s="7">
        <f>[2]Activity_UPS!F105</f>
        <v>180.01594146912129</v>
      </c>
      <c r="G105" s="7">
        <f>[2]Activity_UPS!G105</f>
        <v>180.01594146912129</v>
      </c>
      <c r="H105" s="7">
        <f>[2]Activity_UPS!H105</f>
        <v>156.04892898093161</v>
      </c>
      <c r="I105" s="7">
        <f>[2]Activity_UPS!I105</f>
        <v>0</v>
      </c>
      <c r="J105" s="7">
        <f>[2]Activity_UPS!J105</f>
        <v>0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2366.3540227048488</v>
      </c>
      <c r="E106" s="7">
        <f>[2]Activity_UPS!E106</f>
        <v>2020.9774112262251</v>
      </c>
      <c r="F106" s="7">
        <f>[2]Activity_UPS!F106</f>
        <v>2176.7142881674358</v>
      </c>
      <c r="G106" s="7">
        <f>[2]Activity_UPS!G106</f>
        <v>2068.9363404280498</v>
      </c>
      <c r="H106" s="7">
        <f>[2]Activity_UPS!H106</f>
        <v>1964.7871820590301</v>
      </c>
      <c r="I106" s="7">
        <f>[2]Activity_UPS!I106</f>
        <v>1864.0853735918579</v>
      </c>
      <c r="J106" s="7">
        <f>[2]Activity_UPS!J106</f>
        <v>1766.4680360894979</v>
      </c>
      <c r="K106" s="7">
        <f>[2]Activity_UPS!K106</f>
        <v>1485.826759510124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2366.3540227048488</v>
      </c>
      <c r="E107" s="7">
        <f>[2]Activity_UPS!E107</f>
        <v>2020.9774112262251</v>
      </c>
      <c r="F107" s="7">
        <f>[2]Activity_UPS!F107</f>
        <v>2176.7142881674358</v>
      </c>
      <c r="G107" s="7">
        <f>[2]Activity_UPS!G107</f>
        <v>2068.9363404280498</v>
      </c>
      <c r="H107" s="7">
        <f>[2]Activity_UPS!H107</f>
        <v>1964.787182059031</v>
      </c>
      <c r="I107" s="7">
        <f>[2]Activity_UPS!I107</f>
        <v>1864.0853735918579</v>
      </c>
      <c r="J107" s="7">
        <f>[2]Activity_UPS!J107</f>
        <v>1766.4680360894979</v>
      </c>
      <c r="K107" s="7">
        <f>[2]Activity_UPS!K107</f>
        <v>1485.826759510124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2366.3540227048488</v>
      </c>
      <c r="E108" s="7">
        <f>[2]Activity_UPS!E108</f>
        <v>2020.9774112262251</v>
      </c>
      <c r="F108" s="7">
        <f>[2]Activity_UPS!F108</f>
        <v>2176.7142881674358</v>
      </c>
      <c r="G108" s="7">
        <f>[2]Activity_UPS!G108</f>
        <v>2068.9363404280498</v>
      </c>
      <c r="H108" s="7">
        <f>[2]Activity_UPS!H108</f>
        <v>1964.7871820590301</v>
      </c>
      <c r="I108" s="7">
        <f>[2]Activity_UPS!I108</f>
        <v>1864.0853735918579</v>
      </c>
      <c r="J108" s="7">
        <f>[2]Activity_UPS!J108</f>
        <v>1766.4680360894979</v>
      </c>
      <c r="K108" s="7">
        <f>[2]Activity_UPS!K108</f>
        <v>1485.826759510124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11959.553230750311</v>
      </c>
      <c r="E115" s="33">
        <f>[2]Activity_UPS!E115</f>
        <v>10214.01983633734</v>
      </c>
      <c r="F115" s="33">
        <f>[2]Activity_UPS!F115</f>
        <v>11001.11401239822</v>
      </c>
      <c r="G115" s="33">
        <f>[2]Activity_UPS!G115</f>
        <v>10456.40426452336</v>
      </c>
      <c r="H115" s="33">
        <f>[2]Activity_UPS!H115</f>
        <v>9930.0344181263372</v>
      </c>
      <c r="I115" s="33">
        <f>[2]Activity_UPS!I115</f>
        <v>9421.0874781332514</v>
      </c>
      <c r="J115" s="33">
        <f>[2]Activity_UPS!J115</f>
        <v>8927.7294543963235</v>
      </c>
      <c r="K115" s="33">
        <f>[2]Activity_UPS!K115</f>
        <v>7509.3684425641641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2449.3625437511459</v>
      </c>
      <c r="D131" s="33">
        <f>[2]Activity_UPS!D131</f>
        <v>2248.396007381054</v>
      </c>
      <c r="E131" s="33">
        <f>[2]Activity_UPS!E131</f>
        <v>1920.2357292314191</v>
      </c>
      <c r="F131" s="33">
        <f>[2]Activity_UPS!F131</f>
        <v>2068.2094343308818</v>
      </c>
      <c r="G131" s="33">
        <f>[2]Activity_UPS!G131</f>
        <v>1965.804001730397</v>
      </c>
      <c r="H131" s="33">
        <f>[2]Activity_UPS!H131</f>
        <v>1866.846470607742</v>
      </c>
      <c r="I131" s="33">
        <f>[2]Activity_UPS!I131</f>
        <v>1771.1644458890521</v>
      </c>
      <c r="J131" s="33">
        <f>[2]Activity_UPS!J131</f>
        <v>1678.413137426498</v>
      </c>
      <c r="K131" s="33">
        <f>[2]Activity_UPS!K131</f>
        <v>1411.7612672020639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999965089.71470463</v>
      </c>
      <c r="D140" s="33">
        <f>[2]Activity_UPS!D140</f>
        <v>999964435.62992823</v>
      </c>
      <c r="E140" s="33">
        <f>[2]Activity_UPS!E140</f>
        <v>999970526.69936132</v>
      </c>
      <c r="F140" s="33">
        <f>[2]Activity_UPS!F140</f>
        <v>999981921.29011178</v>
      </c>
      <c r="G140" s="33">
        <f>[2]Activity_UPS!G140</f>
        <v>999990165.09726715</v>
      </c>
      <c r="H140" s="33">
        <f>[2]Activity_UPS!H140</f>
        <v>999994361.87706828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21.86170109134288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438.39896316353833</v>
      </c>
      <c r="K149" s="33">
        <f>[2]Activity_UPS!K149</f>
        <v>438.39896316353833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680.29998550939843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2.658441750992627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25.456</v>
      </c>
      <c r="J156" s="33">
        <f>[2]Activity_UPS!J156</f>
        <v>28.593599999999999</v>
      </c>
      <c r="K156" s="33">
        <f>[2]Activity_UPS!K156</f>
        <v>31.731200000000001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1319.941388983068</v>
      </c>
      <c r="K157" s="33">
        <f>[2]Activity_UPS!K157</f>
        <v>1492.950000000001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0</v>
      </c>
      <c r="E160" s="33">
        <f>[2]Activity_UPS!E160</f>
        <v>0</v>
      </c>
      <c r="F160" s="33">
        <f>[2]Activity_UPS!F160</f>
        <v>0</v>
      </c>
      <c r="G160" s="33">
        <f>[2]Activity_UPS!G160</f>
        <v>0</v>
      </c>
      <c r="H160" s="33">
        <f>[2]Activity_UPS!H160</f>
        <v>0</v>
      </c>
      <c r="I160" s="33">
        <f>[2]Activity_UPS!I160</f>
        <v>0</v>
      </c>
      <c r="J160" s="33">
        <f>[2]Activity_UPS!J160</f>
        <v>0</v>
      </c>
      <c r="K160" s="33">
        <f>[2]Activity_UPS!K160</f>
        <v>0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151.46794514698709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0</v>
      </c>
      <c r="D162" s="33">
        <f>[2]Activity_UPS!D162</f>
        <v>0</v>
      </c>
      <c r="E162" s="33">
        <f>[2]Activity_UPS!E162</f>
        <v>230.7061589239147</v>
      </c>
      <c r="F162" s="33">
        <f>[2]Activity_UPS!F162</f>
        <v>593.31977496137324</v>
      </c>
      <c r="G162" s="33">
        <f>[2]Activity_UPS!G162</f>
        <v>281.5789124784402</v>
      </c>
      <c r="H162" s="33">
        <f>[2]Activity_UPS!H162</f>
        <v>166.4054371893393</v>
      </c>
      <c r="I162" s="33">
        <f>[2]Activity_UPS!I162</f>
        <v>0</v>
      </c>
      <c r="J162" s="33">
        <f>[2]Activity_UPS!J162</f>
        <v>0</v>
      </c>
      <c r="K162" s="33">
        <f>[2]Activity_UPS!K162</f>
        <v>599.10873240173942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7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A7" zoomScale="70" zoomScaleNormal="70" workbookViewId="0">
      <selection activeCell="AG64" sqref="AG64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0.12870006474715628</v>
      </c>
      <c r="Q2" s="35">
        <f t="shared" ref="Q2:X2" si="5">(SUMIF($C:$C,"*UPS_CO2",F:F)*0.000001)+(SUMIF($C:$C,"*UPS_CO2_PRC",F:F)*0.000001)</f>
        <v>0.11819163827265726</v>
      </c>
      <c r="R2" s="35">
        <f t="shared" si="5"/>
        <v>0.17301380159998947</v>
      </c>
      <c r="S2" s="35">
        <f t="shared" si="5"/>
        <v>0.13588296101668218</v>
      </c>
      <c r="T2" s="14">
        <f t="shared" si="5"/>
        <v>7.015768334285595E-2</v>
      </c>
      <c r="U2" s="14">
        <f t="shared" si="5"/>
        <v>7.2647123514905293E-2</v>
      </c>
      <c r="V2" s="14">
        <f t="shared" si="5"/>
        <v>2.056975365097324E-2</v>
      </c>
      <c r="W2" s="14">
        <f t="shared" si="5"/>
        <v>1.4939641857030072E-2</v>
      </c>
      <c r="X2" s="14">
        <f t="shared" si="5"/>
        <v>1.5331498121198946E-2</v>
      </c>
      <c r="Y2" s="6"/>
      <c r="Z2" s="2" t="s">
        <v>73</v>
      </c>
      <c r="AI2" t="s">
        <v>143</v>
      </c>
      <c r="AJ2" s="34">
        <f t="shared" ref="AJ2:AR2" si="6">SUMIF($C:$C,"*TOT_CH4*",E:E)/1000</f>
        <v>0.33389647984872689</v>
      </c>
      <c r="AK2" s="34">
        <f t="shared" si="6"/>
        <v>0.35092357550045022</v>
      </c>
      <c r="AL2" s="34">
        <f t="shared" si="6"/>
        <v>0.31643718879851707</v>
      </c>
      <c r="AM2" s="34">
        <f t="shared" si="6"/>
        <v>0.28315648399793059</v>
      </c>
      <c r="AN2" s="34">
        <f t="shared" si="6"/>
        <v>0.20055019415649933</v>
      </c>
      <c r="AO2" s="34">
        <f t="shared" si="6"/>
        <v>0.17021083403752779</v>
      </c>
      <c r="AP2" s="34">
        <f t="shared" si="6"/>
        <v>0.14579664995001987</v>
      </c>
      <c r="AQ2" s="34">
        <f t="shared" si="6"/>
        <v>7.5608895827113345E-2</v>
      </c>
      <c r="AR2" s="47">
        <f t="shared" si="6"/>
        <v>0.14440820957321485</v>
      </c>
      <c r="AT2" s="2" t="s">
        <v>73</v>
      </c>
      <c r="AU2" s="6">
        <f t="shared" ref="AU2:BC2" si="7">SUMIF($C:$C,"*UPS_CH4",E:E)/1000000</f>
        <v>2.2985204942016649E-3</v>
      </c>
      <c r="AV2" s="6">
        <f t="shared" si="7"/>
        <v>2.2581490070575361E-3</v>
      </c>
      <c r="AW2" s="6">
        <f t="shared" si="7"/>
        <v>3.2727214914680487E-3</v>
      </c>
      <c r="AX2" s="6">
        <f t="shared" si="7"/>
        <v>3.5329730828984355E-3</v>
      </c>
      <c r="AY2" s="6">
        <f t="shared" si="7"/>
        <v>5.4422900840000001E-4</v>
      </c>
      <c r="AZ2" s="6">
        <f t="shared" si="7"/>
        <v>6.445160529500001E-4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5.4199095448236546E-3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1.4194431428453657E-2</v>
      </c>
      <c r="AK3" s="34">
        <f t="shared" si="9"/>
        <v>1.7276146265053558E-2</v>
      </c>
      <c r="AL3" s="34">
        <f t="shared" si="9"/>
        <v>1.8270136827431355E-2</v>
      </c>
      <c r="AM3" s="34">
        <f t="shared" si="9"/>
        <v>1.7572874279003951E-2</v>
      </c>
      <c r="AN3" s="34">
        <f t="shared" si="9"/>
        <v>1.1070103516644588E-2</v>
      </c>
      <c r="AO3" s="34">
        <f t="shared" si="9"/>
        <v>8.3223344784338418E-3</v>
      </c>
      <c r="AP3" s="34">
        <f t="shared" si="9"/>
        <v>6.2202196544877018E-3</v>
      </c>
      <c r="AQ3" s="34">
        <f t="shared" si="9"/>
        <v>5.4928774291268419E-3</v>
      </c>
      <c r="AR3" s="47">
        <f t="shared" si="9"/>
        <v>1.483204371967916E-2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5.0318623816737447E-4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1.3999999999999992</v>
      </c>
      <c r="Q4" s="14">
        <f t="shared" ref="Q4:R4" si="11">(IF(SUMIF($C:$C,"*ELC_CO2*",F:F)*0.000001&gt;0,SUMIF($C:$C,"*ELC_CO2*",F:F)*0.000001,0))</f>
        <v>1.228</v>
      </c>
      <c r="R4" s="14">
        <f t="shared" si="11"/>
        <v>0.88800000000000046</v>
      </c>
      <c r="S4" s="14">
        <f t="shared" ref="S4:X4" si="12">(SUMIF($C:$C,"*ELC_CO2*",H:H))*0.000001</f>
        <v>0.39790800242509283</v>
      </c>
      <c r="T4" s="14">
        <f t="shared" si="12"/>
        <v>0.1847299636148434</v>
      </c>
      <c r="U4" s="14">
        <f t="shared" si="12"/>
        <v>2.3231252674838776E-2</v>
      </c>
      <c r="V4" s="14">
        <f t="shared" si="12"/>
        <v>-7.6999130603922303E-3</v>
      </c>
      <c r="W4" s="14">
        <f t="shared" si="12"/>
        <v>-4.7938168408248397E-2</v>
      </c>
      <c r="X4" s="5">
        <f t="shared" si="12"/>
        <v>-0.28266132460407611</v>
      </c>
      <c r="Y4" s="6"/>
      <c r="Z4" s="2" t="s">
        <v>74</v>
      </c>
      <c r="AA4" s="13">
        <f>1-AA14/P4</f>
        <v>0</v>
      </c>
      <c r="AB4" s="13">
        <f>1-AB14/Q4</f>
        <v>0</v>
      </c>
      <c r="AC4" s="13">
        <f>1-AC14/R4</f>
        <v>0</v>
      </c>
      <c r="AD4" s="13"/>
      <c r="AE4" s="13"/>
      <c r="AF4" s="13"/>
      <c r="AG4" s="13"/>
      <c r="AI4" t="s">
        <v>196</v>
      </c>
      <c r="AJ4" s="47">
        <f>AJ2*0.025</f>
        <v>8.347411996218173E-3</v>
      </c>
      <c r="AK4" s="47">
        <f t="shared" ref="AK4:AR4" si="13">AK2*0.025</f>
        <v>8.7730893875112553E-3</v>
      </c>
      <c r="AL4" s="47">
        <f t="shared" si="13"/>
        <v>7.9109297199629267E-3</v>
      </c>
      <c r="AM4" s="47">
        <f t="shared" si="13"/>
        <v>7.0789120999482646E-3</v>
      </c>
      <c r="AN4" s="47">
        <f t="shared" si="13"/>
        <v>5.0137548539124837E-3</v>
      </c>
      <c r="AO4" s="47">
        <f t="shared" si="13"/>
        <v>4.2552708509381951E-3</v>
      </c>
      <c r="AP4" s="47">
        <f t="shared" si="13"/>
        <v>3.644916248750497E-3</v>
      </c>
      <c r="AQ4" s="47">
        <f t="shared" si="13"/>
        <v>1.8902223956778338E-3</v>
      </c>
      <c r="AR4" s="36">
        <f t="shared" si="13"/>
        <v>3.6102052393303715E-3</v>
      </c>
      <c r="AT4" s="2" t="s">
        <v>74</v>
      </c>
      <c r="AU4" s="6">
        <f t="shared" ref="AU4:BC4" si="14">(SUMIF($C:$C,"*ELC_CH4",E:E)*0.000001)</f>
        <v>0.19638309854949085</v>
      </c>
      <c r="AV4" s="6">
        <f t="shared" si="14"/>
        <v>0.2169638566875696</v>
      </c>
      <c r="AW4" s="6">
        <f t="shared" si="14"/>
        <v>0.18418131065834878</v>
      </c>
      <c r="AX4" s="6">
        <f t="shared" si="14"/>
        <v>0.15128830718932232</v>
      </c>
      <c r="AY4" s="6">
        <f t="shared" si="14"/>
        <v>8.4453463098110623E-2</v>
      </c>
      <c r="AZ4" s="6">
        <f t="shared" si="14"/>
        <v>5.3255448265779173E-2</v>
      </c>
      <c r="BA4" s="6">
        <f t="shared" si="14"/>
        <v>4.2745918614815845E-2</v>
      </c>
      <c r="BB4" s="6">
        <f t="shared" si="14"/>
        <v>4.2507802854981076E-2</v>
      </c>
      <c r="BC4" s="6">
        <f t="shared" si="14"/>
        <v>0.12035224007204372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6.6500000000000004E-2</v>
      </c>
      <c r="Q5" s="14">
        <f t="shared" si="15"/>
        <v>5.899999999999999E-2</v>
      </c>
      <c r="R5" s="14">
        <f t="shared" si="15"/>
        <v>7.0999999999999994E-2</v>
      </c>
      <c r="S5" s="14">
        <f t="shared" si="15"/>
        <v>6.3207738282201428E-2</v>
      </c>
      <c r="T5" s="14">
        <f t="shared" si="15"/>
        <v>5.768064403507437E-2</v>
      </c>
      <c r="U5" s="14">
        <f t="shared" si="15"/>
        <v>5.8886530007281328E-2</v>
      </c>
      <c r="V5" s="14">
        <f t="shared" si="15"/>
        <v>5.6001668548019162E-2</v>
      </c>
      <c r="W5" s="14">
        <f t="shared" si="15"/>
        <v>5.4809969684844265E-2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-5.2631578947368363E-2</v>
      </c>
      <c r="AB5" s="13">
        <f t="shared" si="16"/>
        <v>0</v>
      </c>
      <c r="AC5" s="13">
        <f t="shared" si="16"/>
        <v>0</v>
      </c>
      <c r="AD5" s="13"/>
      <c r="AE5" s="13"/>
      <c r="AF5" s="13"/>
      <c r="AG5" s="13"/>
      <c r="AI5" t="s">
        <v>197</v>
      </c>
      <c r="AJ5" s="47">
        <f>AJ3*0.298</f>
        <v>4.2299405656791899E-3</v>
      </c>
      <c r="AK5" s="47">
        <f t="shared" ref="AK5:AR5" si="17">AK3*0.298</f>
        <v>5.14829158698596E-3</v>
      </c>
      <c r="AL5" s="47">
        <f t="shared" si="17"/>
        <v>5.4445007745745439E-3</v>
      </c>
      <c r="AM5" s="47">
        <f t="shared" si="17"/>
        <v>5.2367165351431769E-3</v>
      </c>
      <c r="AN5" s="47">
        <f t="shared" si="17"/>
        <v>3.2988908479600872E-3</v>
      </c>
      <c r="AO5" s="47">
        <f t="shared" si="17"/>
        <v>2.4800556745732849E-3</v>
      </c>
      <c r="AP5" s="47">
        <f t="shared" si="17"/>
        <v>1.8536254570373351E-3</v>
      </c>
      <c r="AQ5" s="47">
        <f t="shared" si="17"/>
        <v>1.6368774738797988E-3</v>
      </c>
      <c r="AR5" s="36">
        <f t="shared" si="17"/>
        <v>4.4199490284643891E-3</v>
      </c>
      <c r="AT5" s="2" t="s">
        <v>75</v>
      </c>
      <c r="AU5" s="6">
        <f t="shared" ref="AU5:BC5" si="18">(SUMIF($C:$C,"*AGR_CH4",E:E)*0.000001)</f>
        <v>2.5306667654317978E-3</v>
      </c>
      <c r="AV5" s="6">
        <f t="shared" si="18"/>
        <v>2.2948691476309636E-3</v>
      </c>
      <c r="AW5" s="6">
        <f t="shared" si="18"/>
        <v>2.7433855529448411E-3</v>
      </c>
      <c r="AX5" s="6">
        <f t="shared" si="18"/>
        <v>2.479471277712223E-3</v>
      </c>
      <c r="AY5" s="6">
        <f t="shared" si="18"/>
        <v>2.2459044870500296E-3</v>
      </c>
      <c r="AZ5" s="6">
        <f t="shared" si="18"/>
        <v>2.3001110366523813E-3</v>
      </c>
      <c r="BA5" s="6">
        <f t="shared" si="18"/>
        <v>2.2163640470897377E-3</v>
      </c>
      <c r="BB5" s="6">
        <f t="shared" si="18"/>
        <v>2.2140350149622004E-3</v>
      </c>
      <c r="BC5" s="6">
        <f t="shared" si="18"/>
        <v>2.2867761903899715E-3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0.54252283183204464</v>
      </c>
      <c r="Q6" s="14">
        <f t="shared" si="19"/>
        <v>0.45224839097995262</v>
      </c>
      <c r="R6" s="14">
        <f t="shared" si="19"/>
        <v>0.43791521577123987</v>
      </c>
      <c r="S6" s="14">
        <f t="shared" si="19"/>
        <v>0.42866301273325336</v>
      </c>
      <c r="T6" s="14">
        <f t="shared" si="19"/>
        <v>0.30475711230704883</v>
      </c>
      <c r="U6" s="14">
        <f t="shared" si="19"/>
        <v>0.2651505196563011</v>
      </c>
      <c r="V6" s="14">
        <f t="shared" si="19"/>
        <v>9.227711033090838E-2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7.6536561036198658E-2</v>
      </c>
      <c r="AB6" s="13">
        <f t="shared" si="16"/>
        <v>0.10447442582951505</v>
      </c>
      <c r="AC6" s="13">
        <f t="shared" si="16"/>
        <v>8.8864726252326776E-2</v>
      </c>
      <c r="AD6" s="13"/>
      <c r="AE6" s="13"/>
      <c r="AF6" s="13"/>
      <c r="AG6" s="13"/>
      <c r="AI6" t="s">
        <v>193</v>
      </c>
      <c r="AJ6" s="5">
        <f t="shared" ref="AJ6:AR6" si="20">P13</f>
        <v>3.9898636574746509</v>
      </c>
      <c r="AK6" s="5">
        <f t="shared" si="20"/>
        <v>3.667604903394317</v>
      </c>
      <c r="AL6" s="5">
        <f t="shared" si="20"/>
        <v>3.2529711759732964</v>
      </c>
      <c r="AM6" s="5">
        <f t="shared" si="20"/>
        <v>2.7181457146625934</v>
      </c>
      <c r="AN6" s="5">
        <f t="shared" si="20"/>
        <v>1.8782186899048723</v>
      </c>
      <c r="AO6" s="5">
        <f t="shared" si="20"/>
        <v>1.4088998564423287</v>
      </c>
      <c r="AP6" s="5">
        <f t="shared" si="20"/>
        <v>0.93809776661351729</v>
      </c>
      <c r="AQ6" s="5">
        <f t="shared" si="20"/>
        <v>0.47121637916496589</v>
      </c>
      <c r="AR6" s="5">
        <f t="shared" si="20"/>
        <v>-3.6580903574358669E-6</v>
      </c>
      <c r="AT6" s="2" t="s">
        <v>76</v>
      </c>
      <c r="AU6" s="6">
        <f t="shared" ref="AU6:BC6" si="21">(SUMIF($C:$C,"*RES_CH4",E:E)*0.000001)</f>
        <v>6.9953416579999997E-2</v>
      </c>
      <c r="AV6" s="6">
        <f t="shared" si="21"/>
        <v>6.0425271853034153E-2</v>
      </c>
      <c r="AW6" s="6">
        <f t="shared" si="21"/>
        <v>5.7666727962739618E-2</v>
      </c>
      <c r="AX6" s="6">
        <f t="shared" si="21"/>
        <v>6.3278851974906847E-2</v>
      </c>
      <c r="AY6" s="6">
        <f t="shared" si="21"/>
        <v>4.6111422708391941E-2</v>
      </c>
      <c r="AZ6" s="6">
        <f t="shared" si="21"/>
        <v>4.4622100726780869E-2</v>
      </c>
      <c r="BA6" s="6">
        <f t="shared" si="21"/>
        <v>5.246144144678825E-2</v>
      </c>
      <c r="BB6" s="6">
        <f t="shared" si="21"/>
        <v>0</v>
      </c>
      <c r="BC6" s="6">
        <f t="shared" si="21"/>
        <v>0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0.19895248945469846</v>
      </c>
      <c r="Q7" s="14">
        <f t="shared" si="22"/>
        <v>0.19100544507195591</v>
      </c>
      <c r="R7" s="14">
        <f t="shared" si="22"/>
        <v>0.17414999300817632</v>
      </c>
      <c r="S7" s="14">
        <f t="shared" si="22"/>
        <v>0.20170059963589032</v>
      </c>
      <c r="T7" s="14">
        <f t="shared" si="22"/>
        <v>0.12427207320175689</v>
      </c>
      <c r="U7" s="14">
        <f t="shared" si="22"/>
        <v>6.7512275835252655E-2</v>
      </c>
      <c r="V7" s="14">
        <f t="shared" si="22"/>
        <v>2.1957788684360859E-2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9.8138478188936062E-3</v>
      </c>
      <c r="AB7" s="13">
        <f t="shared" si="16"/>
        <v>7.3324847187889119E-2</v>
      </c>
      <c r="AC7" s="13">
        <f t="shared" si="16"/>
        <v>7.5509581028573081E-2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1.2324229266214006E-2</v>
      </c>
      <c r="AV7" s="6">
        <f t="shared" si="23"/>
        <v>1.2342210053963165E-2</v>
      </c>
      <c r="AW7" s="6">
        <f t="shared" si="23"/>
        <v>1.2167281094114284E-2</v>
      </c>
      <c r="AX7" s="6">
        <f t="shared" si="23"/>
        <v>1.1169322125257345E-2</v>
      </c>
      <c r="AY7" s="6">
        <f t="shared" si="23"/>
        <v>8.9060759871950369E-3</v>
      </c>
      <c r="AZ7" s="6">
        <f t="shared" si="23"/>
        <v>8.7048284116871336E-3</v>
      </c>
      <c r="BA7" s="6">
        <f t="shared" si="23"/>
        <v>9.1998725219215767E-3</v>
      </c>
      <c r="BB7" s="6">
        <f t="shared" si="23"/>
        <v>2.8020572948982136E-3</v>
      </c>
      <c r="BC7" s="6">
        <f t="shared" si="23"/>
        <v>0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0.95699999999999996</v>
      </c>
      <c r="Q8" s="14">
        <f t="shared" si="24"/>
        <v>0.96300000000000008</v>
      </c>
      <c r="R8" s="14">
        <f t="shared" si="24"/>
        <v>0.86599999999999977</v>
      </c>
      <c r="S8" s="14">
        <f t="shared" si="24"/>
        <v>0.90745963461102475</v>
      </c>
      <c r="T8" s="14">
        <f t="shared" si="24"/>
        <v>0.69247139881790865</v>
      </c>
      <c r="U8" s="14">
        <f t="shared" si="24"/>
        <v>0.48781731914573606</v>
      </c>
      <c r="V8" s="14">
        <f t="shared" si="24"/>
        <v>0.35262527779164127</v>
      </c>
      <c r="W8" s="14">
        <f t="shared" si="24"/>
        <v>9.4816487731578983E-2</v>
      </c>
      <c r="X8" s="14">
        <f t="shared" si="24"/>
        <v>1.0214577192146119E-2</v>
      </c>
      <c r="Y8" s="6"/>
      <c r="Z8" s="2" t="s">
        <v>78</v>
      </c>
      <c r="AA8" s="13">
        <f t="shared" si="16"/>
        <v>0</v>
      </c>
      <c r="AB8" s="13">
        <f t="shared" si="16"/>
        <v>0</v>
      </c>
      <c r="AC8" s="13">
        <f t="shared" si="16"/>
        <v>0</v>
      </c>
      <c r="AD8" s="13"/>
      <c r="AE8" s="13"/>
      <c r="AF8" s="13"/>
      <c r="AG8" s="13"/>
      <c r="AI8" t="s">
        <v>195</v>
      </c>
      <c r="AJ8" s="13">
        <f>AJ6/AJ7-1</f>
        <v>4.4193576936574441E-2</v>
      </c>
      <c r="AK8" s="13">
        <f t="shared" ref="AK8:AL8" si="25">AK6/AK7-1</f>
        <v>5.3606694453983694E-2</v>
      </c>
      <c r="AL8" s="13">
        <f t="shared" si="25"/>
        <v>7.8929079924808132E-2</v>
      </c>
      <c r="AT8" s="2" t="s">
        <v>78</v>
      </c>
      <c r="AU8" s="6">
        <f t="shared" ref="AU8:BC8" si="26">(SUMIF($C:$C,"*TRA_CH4",E:E)*0.000001)</f>
        <v>3.9695347297528716E-2</v>
      </c>
      <c r="AV8" s="6">
        <f t="shared" si="26"/>
        <v>3.9821385931633056E-2</v>
      </c>
      <c r="AW8" s="6">
        <f t="shared" si="26"/>
        <v>3.556553355789021E-2</v>
      </c>
      <c r="AX8" s="6">
        <f t="shared" si="26"/>
        <v>3.757746130152137E-2</v>
      </c>
      <c r="AY8" s="6">
        <f t="shared" si="26"/>
        <v>2.92482954259175E-2</v>
      </c>
      <c r="AZ8" s="6">
        <f t="shared" si="26"/>
        <v>2.2699979863566356E-2</v>
      </c>
      <c r="BA8" s="6">
        <f t="shared" si="26"/>
        <v>1.6947621201183257E-2</v>
      </c>
      <c r="BB8" s="6">
        <f t="shared" si="26"/>
        <v>1.1459477267266259E-2</v>
      </c>
      <c r="BC8" s="6">
        <f t="shared" si="26"/>
        <v>4.1965943595317798E-4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</v>
      </c>
      <c r="L9" s="39">
        <f>[2]Emissions!L634</f>
        <v>0</v>
      </c>
      <c r="M9" s="39">
        <f>[2]Emissions!M634</f>
        <v>37.312304901451689</v>
      </c>
      <c r="O9" s="2" t="s">
        <v>80</v>
      </c>
      <c r="P9" s="14">
        <f>(SUMIF($C:$C,"*IND_CO2",E:E)+SUMIF($C:$C,"*IND_CO2_PRC",E:E))*0.000001</f>
        <v>0.69618827144075124</v>
      </c>
      <c r="Q9" s="14">
        <f t="shared" ref="Q9:X9" si="27">(SUMIF($C:$C,"*IND_CO2",F:F)+SUMIF($C:$C,"*IND_CO2_PRC",F:F))*0.000001</f>
        <v>0.65779484166877811</v>
      </c>
      <c r="R9" s="14">
        <f t="shared" si="27"/>
        <v>0.64809788820235181</v>
      </c>
      <c r="S9" s="14">
        <f t="shared" si="27"/>
        <v>0.60421547408464193</v>
      </c>
      <c r="T9" s="14">
        <f t="shared" si="27"/>
        <v>0.51039034029395214</v>
      </c>
      <c r="U9" s="14">
        <f t="shared" si="27"/>
        <v>0.50818155593271153</v>
      </c>
      <c r="V9" s="14">
        <f t="shared" si="27"/>
        <v>0.48253911343317707</v>
      </c>
      <c r="W9" s="14">
        <f t="shared" si="27"/>
        <v>0.43415200932352604</v>
      </c>
      <c r="X9" s="5">
        <f t="shared" si="27"/>
        <v>0.2672532519643564</v>
      </c>
      <c r="Y9" s="13"/>
      <c r="Z9" s="2" t="s">
        <v>80</v>
      </c>
      <c r="AA9" s="13">
        <f t="shared" si="16"/>
        <v>2.3252720714828756E-2</v>
      </c>
      <c r="AB9" s="13">
        <f t="shared" si="16"/>
        <v>3.6173651967857157E-2</v>
      </c>
      <c r="AC9" s="13">
        <f t="shared" si="16"/>
        <v>4.9526296546626103E-2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5.9618358721434665E-2</v>
      </c>
      <c r="AV9" s="6">
        <f t="shared" si="28"/>
        <v>6.0639094385504841E-2</v>
      </c>
      <c r="AW9" s="6">
        <f t="shared" si="28"/>
        <v>6.628792539457895E-2</v>
      </c>
      <c r="AX9" s="6">
        <f t="shared" si="28"/>
        <v>5.5633440306715569E-2</v>
      </c>
      <c r="AY9" s="6">
        <f t="shared" si="28"/>
        <v>4.9404594310895375E-2</v>
      </c>
      <c r="AZ9" s="6">
        <f t="shared" si="28"/>
        <v>5.0568665453339823E-2</v>
      </c>
      <c r="BA9" s="6">
        <f t="shared" si="28"/>
        <v>3.7171042331473669E-2</v>
      </c>
      <c r="BB9" s="6">
        <f t="shared" si="28"/>
        <v>2.6100084720873318E-2</v>
      </c>
      <c r="BC9" s="6">
        <f t="shared" si="28"/>
        <v>2.1205749653561159E-2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503.18623816737448</v>
      </c>
      <c r="O10" s="2" t="s">
        <v>222</v>
      </c>
      <c r="P10" s="5">
        <f>(SUMIF($C:$C,"*TRA_BUN_CO2",E:E))*0.000001</f>
        <v>0.14741551668903646</v>
      </c>
      <c r="Q10" s="5">
        <f t="shared" ref="Q10:X10" si="29">(SUMIF($C:$C,"*TRA_BUN_CO2",F:F))*0.000001</f>
        <v>0.15973037202396229</v>
      </c>
      <c r="R10" s="5">
        <f t="shared" si="29"/>
        <v>0.1470992120928368</v>
      </c>
      <c r="S10" s="14">
        <f t="shared" si="29"/>
        <v>0.1530622595681698</v>
      </c>
      <c r="T10" s="14">
        <f t="shared" si="29"/>
        <v>0.16247892677468384</v>
      </c>
      <c r="U10" s="14">
        <f t="shared" si="29"/>
        <v>0.16428891630629175</v>
      </c>
      <c r="V10" s="14">
        <f t="shared" si="29"/>
        <v>0.16295295691610159</v>
      </c>
      <c r="W10" s="14">
        <f t="shared" si="29"/>
        <v>0.15678175699260341</v>
      </c>
      <c r="X10" s="14">
        <f t="shared" si="29"/>
        <v>0.12294754845023377</v>
      </c>
      <c r="Y10" s="6"/>
      <c r="Z10" s="6"/>
      <c r="AA10" s="6"/>
      <c r="AB10" s="6"/>
      <c r="AT10" s="2" t="s">
        <v>54</v>
      </c>
      <c r="AU10" s="6">
        <f>SUM(AU2:AU9)</f>
        <v>0.3828036376743017</v>
      </c>
      <c r="AV10" s="6">
        <f t="shared" ref="AV10:BC10" si="30">SUM(AV2:AV9)</f>
        <v>0.39474483706639335</v>
      </c>
      <c r="AW10" s="6">
        <f t="shared" si="30"/>
        <v>0.36188488571208471</v>
      </c>
      <c r="AX10" s="6">
        <f t="shared" si="30"/>
        <v>0.32495982725833411</v>
      </c>
      <c r="AY10" s="6">
        <f t="shared" si="30"/>
        <v>0.22091398502596049</v>
      </c>
      <c r="AZ10" s="6">
        <f t="shared" si="30"/>
        <v>0.18279564981075574</v>
      </c>
      <c r="BA10" s="6">
        <f t="shared" si="30"/>
        <v>0.16074226016327234</v>
      </c>
      <c r="BB10" s="6">
        <f t="shared" si="30"/>
        <v>8.5083457152981073E-2</v>
      </c>
      <c r="BC10" s="6">
        <f t="shared" si="30"/>
        <v>0.14476761159011542</v>
      </c>
    </row>
    <row r="11" spans="1:55">
      <c r="A11" s="10" t="str">
        <f>[2]Emissions!A2077</f>
        <v>EUR</v>
      </c>
      <c r="B11" s="10" t="str">
        <f>[2]Emissions!B2077</f>
        <v>TRA_ROA_BUS_LNG_NEW</v>
      </c>
      <c r="C11" s="10" t="str">
        <f>[2]Emissions!C2077</f>
        <v>TOT_CO2</v>
      </c>
      <c r="D11" s="10" t="str">
        <f>[2]Emissions!D2077</f>
        <v>TRA</v>
      </c>
      <c r="E11" s="39">
        <f>[2]Emissions!E2077</f>
        <v>4.5704033311561094</v>
      </c>
      <c r="F11" s="39">
        <f>[2]Emissions!F2077</f>
        <v>4.5704033311561103</v>
      </c>
      <c r="G11" s="39">
        <f>[2]Emissions!G2077</f>
        <v>4.5704033311561094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3.9898636574746495</v>
      </c>
      <c r="Q12" s="5">
        <f t="shared" si="31"/>
        <v>3.6692403159933442</v>
      </c>
      <c r="R12" s="5">
        <f t="shared" si="31"/>
        <v>3.2581768985817572</v>
      </c>
      <c r="S12" s="5">
        <f t="shared" si="31"/>
        <v>2.7390374227887868</v>
      </c>
      <c r="T12" s="5">
        <f t="shared" si="31"/>
        <v>1.9444592156134402</v>
      </c>
      <c r="U12" s="5">
        <f t="shared" si="31"/>
        <v>1.4834265767670267</v>
      </c>
      <c r="V12" s="5">
        <f t="shared" si="31"/>
        <v>1.0182707993786877</v>
      </c>
      <c r="W12" s="5">
        <f t="shared" si="31"/>
        <v>0.550779940188731</v>
      </c>
      <c r="X12" s="5">
        <f t="shared" si="31"/>
        <v>6.9634330428287816E-2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TRA_ROA_MTR_LPG_NEW</v>
      </c>
      <c r="C13" s="10" t="str">
        <f>[2]Emissions!C2299</f>
        <v>TOT_CH4</v>
      </c>
      <c r="D13" s="10" t="str">
        <f>[2]Emissions!D2299</f>
        <v>TRA</v>
      </c>
      <c r="E13" s="39">
        <f>[2]Emissions!E2299</f>
        <v>5.5294807884856072E-2</v>
      </c>
      <c r="F13" s="39">
        <f>[2]Emissions!F2299</f>
        <v>5.5294807884856072E-2</v>
      </c>
      <c r="G13" s="39">
        <f>[2]Emissions!G2299</f>
        <v>5.5294807884856072E-2</v>
      </c>
      <c r="H13" s="39">
        <f>[2]Emissions!H2299</f>
        <v>0.1363770375469337</v>
      </c>
      <c r="I13" s="39">
        <f>[2]Emissions!I2299</f>
        <v>8.1082229662077621E-2</v>
      </c>
      <c r="J13" s="39">
        <f>[2]Emissions!J2299</f>
        <v>8.1082229662077621E-2</v>
      </c>
      <c r="K13" s="39">
        <f>[2]Emissions!K2299</f>
        <v>8.1082229662077621E-2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3.9898636574746509</v>
      </c>
      <c r="Q13" s="5">
        <f t="shared" ref="Q13:X13" si="34">(SUMIF($C:$C,"*TOT_CO2",F:F))*0.000001</f>
        <v>3.667604903394317</v>
      </c>
      <c r="R13" s="5">
        <f t="shared" si="34"/>
        <v>3.2529711759732964</v>
      </c>
      <c r="S13" s="5">
        <f t="shared" si="34"/>
        <v>2.7181457146625934</v>
      </c>
      <c r="T13" s="5">
        <f t="shared" si="34"/>
        <v>1.8782186899048723</v>
      </c>
      <c r="U13" s="5">
        <f t="shared" si="34"/>
        <v>1.4088998564423287</v>
      </c>
      <c r="V13" s="5">
        <f t="shared" si="34"/>
        <v>0.93809776661351729</v>
      </c>
      <c r="W13" s="5">
        <f t="shared" si="34"/>
        <v>0.47121637916496589</v>
      </c>
      <c r="X13" s="5">
        <f t="shared" si="34"/>
        <v>-3.6580903574358669E-6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2.0159999999999996</v>
      </c>
      <c r="AO13" s="5">
        <v>1.3440000000000003</v>
      </c>
      <c r="AP13" s="5">
        <v>0.67200000000000015</v>
      </c>
      <c r="AQ13" s="5">
        <v>0.3359999999999998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1.0866808494201673E-3</v>
      </c>
      <c r="AV13" s="6">
        <f t="shared" si="35"/>
        <v>1.0826437007057537E-3</v>
      </c>
      <c r="AW13" s="6">
        <f t="shared" si="35"/>
        <v>1.1841556403468048E-3</v>
      </c>
      <c r="AX13" s="6">
        <f t="shared" si="35"/>
        <v>1.5686573082898437E-3</v>
      </c>
      <c r="AY13" s="6">
        <f t="shared" si="35"/>
        <v>5.4422900839999996E-5</v>
      </c>
      <c r="AZ13" s="6">
        <f t="shared" si="35"/>
        <v>6.4451605294999991E-5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10" t="str">
        <f>[2]Emissions!A2293</f>
        <v>EUR</v>
      </c>
      <c r="B14" s="10" t="str">
        <f>[2]Emissions!B2293</f>
        <v>TRA_ROA_MTR_LPG_EXS</v>
      </c>
      <c r="C14" s="10" t="str">
        <f>[2]Emissions!C2293</f>
        <v>TOT_CH4</v>
      </c>
      <c r="D14" s="10" t="str">
        <f>[2]Emissions!D2293</f>
        <v>TRA</v>
      </c>
      <c r="E14" s="39">
        <f>[2]Emissions!E2293</f>
        <v>5.2802521645021638E-2</v>
      </c>
      <c r="F14" s="39">
        <f>[2]Emissions!F2293</f>
        <v>2.6401260822510819E-2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-1.6354125990272195E-3</v>
      </c>
      <c r="R14" s="5">
        <f t="shared" si="36"/>
        <v>-5.20572260846075E-3</v>
      </c>
      <c r="S14" s="5">
        <f t="shared" si="36"/>
        <v>-2.0891708126193453E-2</v>
      </c>
      <c r="T14" s="5">
        <f t="shared" si="36"/>
        <v>-6.6240525708567866E-2</v>
      </c>
      <c r="U14" s="5">
        <f t="shared" si="36"/>
        <v>-7.4526720324697981E-2</v>
      </c>
      <c r="V14" s="5">
        <f t="shared" si="36"/>
        <v>-8.0173032765170404E-2</v>
      </c>
      <c r="W14" s="5">
        <f t="shared" si="36"/>
        <v>-7.9563561023765106E-2</v>
      </c>
      <c r="X14" s="5">
        <f>X13-X12</f>
        <v>-6.963798851864525E-2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4.0168437681983349</v>
      </c>
      <c r="AK14" s="5">
        <f t="shared" si="37"/>
        <v>3.6951965706437075</v>
      </c>
      <c r="AL14" s="5">
        <f t="shared" si="37"/>
        <v>3.277900734036415</v>
      </c>
      <c r="AM14" s="5">
        <f t="shared" si="37"/>
        <v>2.7398617660114728</v>
      </c>
      <c r="AN14" s="5">
        <f t="shared" si="37"/>
        <v>1.8899999999999952</v>
      </c>
      <c r="AO14" s="5">
        <f t="shared" si="37"/>
        <v>1.4175</v>
      </c>
      <c r="AP14" s="5">
        <f t="shared" si="37"/>
        <v>0.94499999999999562</v>
      </c>
      <c r="AQ14" s="5">
        <f t="shared" si="37"/>
        <v>0.47250000000000031</v>
      </c>
      <c r="AR14" s="5">
        <f t="shared" si="37"/>
        <v>1.584369844209732E-13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5.0318623816737444E-5</v>
      </c>
    </row>
    <row r="15" spans="1:55">
      <c r="A15" s="10" t="str">
        <f>[2]Emissions!A2245</f>
        <v>EUR</v>
      </c>
      <c r="B15" s="10" t="str">
        <f>[2]Emissions!B2245</f>
        <v>TRA_ROA_LCV_LPG_NEW</v>
      </c>
      <c r="C15" s="10" t="str">
        <f>[2]Emissions!C2245</f>
        <v>TRA_CH4</v>
      </c>
      <c r="D15" s="10" t="str">
        <f>[2]Emissions!D2245</f>
        <v>TRA</v>
      </c>
      <c r="E15" s="39">
        <f>[2]Emissions!E2245</f>
        <v>28.043170620437952</v>
      </c>
      <c r="F15" s="39">
        <f>[2]Emissions!F2245</f>
        <v>29.560984489051101</v>
      </c>
      <c r="G15" s="39">
        <f>[2]Emissions!G2245</f>
        <v>29.560984489051101</v>
      </c>
      <c r="H15" s="39">
        <f>[2]Emissions!H2245</f>
        <v>0.23564233576642329</v>
      </c>
      <c r="I15" s="39">
        <f>[2]Emissions!I2245</f>
        <v>1.4669890510948911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2.4611635927274946</v>
      </c>
      <c r="Q15" s="35">
        <f t="shared" si="39"/>
        <v>2.3230486777206867</v>
      </c>
      <c r="R15" s="35">
        <f t="shared" si="39"/>
        <v>2.1971630969817681</v>
      </c>
      <c r="S15" s="35">
        <f t="shared" si="39"/>
        <v>2.2052464593470118</v>
      </c>
      <c r="T15" s="35">
        <f t="shared" si="39"/>
        <v>1.6895715686557411</v>
      </c>
      <c r="U15" s="35">
        <f t="shared" si="39"/>
        <v>1.3875482005772826</v>
      </c>
      <c r="V15" s="35">
        <f t="shared" si="39"/>
        <v>1.0054009587881068</v>
      </c>
      <c r="W15" s="35">
        <f t="shared" si="39"/>
        <v>0.58377846673994926</v>
      </c>
      <c r="X15" s="35">
        <f t="shared" si="39"/>
        <v>0.3315442473663413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2.7191442566427779E-2</v>
      </c>
      <c r="AV15" s="6">
        <f t="shared" si="40"/>
        <v>2.9889031704913135E-2</v>
      </c>
      <c r="AW15" s="6">
        <f t="shared" si="40"/>
        <v>2.491611900079892E-2</v>
      </c>
      <c r="AX15" s="6">
        <f t="shared" si="40"/>
        <v>2.0315382612770869E-2</v>
      </c>
      <c r="AY15" s="6">
        <f t="shared" si="40"/>
        <v>1.1267488300516227E-2</v>
      </c>
      <c r="AZ15" s="6">
        <f t="shared" si="40"/>
        <v>6.9984389520091287E-3</v>
      </c>
      <c r="BA15" s="6">
        <f t="shared" si="40"/>
        <v>5.6104018181945782E-3</v>
      </c>
      <c r="BB15" s="6">
        <f t="shared" si="40"/>
        <v>5.5791491247162662E-3</v>
      </c>
      <c r="BC15" s="6">
        <f t="shared" si="40"/>
        <v>1.5796231509455742E-2</v>
      </c>
    </row>
    <row r="16" spans="1:55">
      <c r="A16" s="10" t="str">
        <f>[2]Emissions!A2158</f>
        <v>EUR</v>
      </c>
      <c r="B16" s="10" t="str">
        <f>[2]Emissions!B2158</f>
        <v>TRA_ROA_HTR_DPH_NEW</v>
      </c>
      <c r="C16" s="10" t="str">
        <f>[2]Emissions!C2158</f>
        <v>TRA_CH4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1.938783253382041</v>
      </c>
      <c r="J16" s="39">
        <f>[2]Emissions!J2158</f>
        <v>11.49833217755209</v>
      </c>
      <c r="K16" s="39">
        <f>[2]Emissions!K2158</f>
        <v>67.494095093532991</v>
      </c>
      <c r="L16" s="39">
        <f>[2]Emissions!L2158</f>
        <v>373.88621700252912</v>
      </c>
      <c r="M16" s="39">
        <f>[2]Emissions!M2158</f>
        <v>831.25566162036876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6.2895646267726864E-4</v>
      </c>
      <c r="AV16" s="6">
        <f t="shared" si="41"/>
        <v>6.4552067031659836E-4</v>
      </c>
      <c r="AW16" s="6">
        <f t="shared" si="41"/>
        <v>6.0314785432760546E-4</v>
      </c>
      <c r="AX16" s="6">
        <f t="shared" si="41"/>
        <v>5.5957344550167142E-4</v>
      </c>
      <c r="AY16" s="6">
        <f t="shared" si="41"/>
        <v>5.033455112014079E-4</v>
      </c>
      <c r="AZ16" s="6">
        <f t="shared" si="41"/>
        <v>5.7641766376876453E-4</v>
      </c>
      <c r="BA16" s="6">
        <f t="shared" si="41"/>
        <v>7.4061050371618318E-4</v>
      </c>
      <c r="BB16" s="6">
        <f t="shared" si="41"/>
        <v>7.4576673347051005E-4</v>
      </c>
      <c r="BC16" s="6">
        <f t="shared" si="41"/>
        <v>6.9477953169767175E-4</v>
      </c>
    </row>
    <row r="17" spans="1:55">
      <c r="A17" s="10" t="str">
        <f>[2]Emissions!A2151</f>
        <v>EUR</v>
      </c>
      <c r="B17" s="10" t="str">
        <f>[2]Emissions!B2151</f>
        <v>TRA_ROA_CAR_NGA_NEW</v>
      </c>
      <c r="C17" s="10" t="str">
        <f>[2]Emissions!C2151</f>
        <v>TOT_CO2_EQ_GWP_100</v>
      </c>
      <c r="D17" s="10" t="str">
        <f>[2]Emissions!D2151</f>
        <v>TRA</v>
      </c>
      <c r="E17" s="39">
        <f>[2]Emissions!E2151</f>
        <v>0</v>
      </c>
      <c r="F17" s="39">
        <f>[2]Emissions!F2151</f>
        <v>989.50174517828202</v>
      </c>
      <c r="G17" s="39">
        <f>[2]Emissions!G2151</f>
        <v>4840.3415043738441</v>
      </c>
      <c r="H17" s="39">
        <f>[2]Emissions!H2151</f>
        <v>4840.3415043738451</v>
      </c>
      <c r="I17" s="39">
        <f>[2]Emissions!I2151</f>
        <v>3850.8397591955631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1.0997709506000002E-2</v>
      </c>
      <c r="AV17" s="6">
        <f t="shared" si="42"/>
        <v>9.6318028130380484E-3</v>
      </c>
      <c r="AW17" s="6">
        <f t="shared" si="42"/>
        <v>9.2301171900417874E-3</v>
      </c>
      <c r="AX17" s="6">
        <f t="shared" si="42"/>
        <v>9.9469530352928239E-3</v>
      </c>
      <c r="AY17" s="6">
        <f t="shared" si="42"/>
        <v>7.6392243406180962E-3</v>
      </c>
      <c r="AZ17" s="6">
        <f t="shared" si="42"/>
        <v>7.4193404231506343E-3</v>
      </c>
      <c r="BA17" s="6">
        <f t="shared" si="42"/>
        <v>8.5504284861767869E-3</v>
      </c>
      <c r="BB17" s="6">
        <f t="shared" si="42"/>
        <v>0</v>
      </c>
      <c r="BC17" s="6">
        <f t="shared" si="42"/>
        <v>0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TRA_N2O</v>
      </c>
      <c r="D18" s="10" t="str">
        <f>[2]Emissions!D2274</f>
        <v>TRA</v>
      </c>
      <c r="E18" s="39">
        <f>[2]Emissions!E2274</f>
        <v>1061.3329566878981</v>
      </c>
      <c r="F18" s="39">
        <f>[2]Emissions!F2274</f>
        <v>530.66647834394894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1.7679026584084031E-3</v>
      </c>
      <c r="AV18" s="6">
        <f t="shared" si="43"/>
        <v>1.7472629653262014E-3</v>
      </c>
      <c r="AW18" s="6">
        <f t="shared" si="43"/>
        <v>1.7125891145580298E-3</v>
      </c>
      <c r="AX18" s="6">
        <f t="shared" si="43"/>
        <v>1.7041080948430331E-3</v>
      </c>
      <c r="AY18" s="6">
        <f t="shared" si="43"/>
        <v>1.6994898261415274E-3</v>
      </c>
      <c r="AZ18" s="6">
        <f t="shared" si="43"/>
        <v>1.6072709091409566E-3</v>
      </c>
      <c r="BA18" s="6">
        <f t="shared" si="43"/>
        <v>2.2278439814080041E-3</v>
      </c>
      <c r="BB18" s="6">
        <f t="shared" si="43"/>
        <v>1.4010286474491068E-3</v>
      </c>
      <c r="BC18" s="6">
        <f t="shared" si="43"/>
        <v>0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TRA_CO2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7.9603278197782051E-3</v>
      </c>
      <c r="AV19" s="6">
        <f t="shared" si="44"/>
        <v>7.9792332567525416E-3</v>
      </c>
      <c r="AW19" s="6">
        <f t="shared" si="44"/>
        <v>7.1691644174183798E-3</v>
      </c>
      <c r="AX19" s="6">
        <f t="shared" si="44"/>
        <v>7.5727649585208209E-3</v>
      </c>
      <c r="AY19" s="6">
        <f t="shared" si="44"/>
        <v>5.8096838592306974E-3</v>
      </c>
      <c r="AZ19" s="6">
        <f t="shared" si="44"/>
        <v>4.0608339725244939E-3</v>
      </c>
      <c r="BA19" s="6">
        <f t="shared" si="44"/>
        <v>2.5734602748856803E-3</v>
      </c>
      <c r="BB19" s="6">
        <f t="shared" si="44"/>
        <v>8.5056924803253702E-4</v>
      </c>
      <c r="BC19" s="6">
        <f t="shared" si="44"/>
        <v>3.4676375671853005E-4</v>
      </c>
    </row>
    <row r="20" spans="1:55">
      <c r="A20" s="10" t="str">
        <f>[2]Emissions!A2198</f>
        <v>EUR</v>
      </c>
      <c r="B20" s="10" t="str">
        <f>[2]Emissions!B2198</f>
        <v>TRA_ROA_HTR_NGA_NEW</v>
      </c>
      <c r="C20" s="10" t="str">
        <f>[2]Emissions!C2198</f>
        <v>TRA_CH4</v>
      </c>
      <c r="D20" s="10" t="str">
        <f>[2]Emissions!D2198</f>
        <v>TRA</v>
      </c>
      <c r="E20" s="39">
        <f>[2]Emissions!E2198</f>
        <v>46.140167682926823</v>
      </c>
      <c r="F20" s="39">
        <f>[2]Emissions!F2198</f>
        <v>48.636014634146328</v>
      </c>
      <c r="G20" s="39">
        <f>[2]Emissions!G2198</f>
        <v>49.445148170731699</v>
      </c>
      <c r="H20" s="39">
        <f>[2]Emissions!H2198</f>
        <v>62.206984932590167</v>
      </c>
      <c r="I20" s="39">
        <f>[2]Emissions!I2198</f>
        <v>662.89939685670947</v>
      </c>
      <c r="J20" s="39">
        <f>[2]Emissions!J2198</f>
        <v>1632.127039133132</v>
      </c>
      <c r="K20" s="39">
        <f>[2]Emissions!K2198</f>
        <v>2598.4956028187689</v>
      </c>
      <c r="L20" s="39">
        <f>[2]Emissions!L2198</f>
        <v>2585.7337660569101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8.7898653112025594E-3</v>
      </c>
      <c r="AV20" s="6">
        <f t="shared" si="45"/>
        <v>8.8168822398924547E-3</v>
      </c>
      <c r="AW20" s="6">
        <f t="shared" si="45"/>
        <v>9.4971034654169218E-3</v>
      </c>
      <c r="AX20" s="6">
        <f t="shared" si="45"/>
        <v>8.0194392723130208E-3</v>
      </c>
      <c r="AY20" s="6">
        <f t="shared" si="45"/>
        <v>6.9513580957642224E-3</v>
      </c>
      <c r="AZ20" s="6">
        <f t="shared" si="45"/>
        <v>7.3376799254170604E-3</v>
      </c>
      <c r="BA20" s="6">
        <f t="shared" si="45"/>
        <v>5.6157103637427932E-3</v>
      </c>
      <c r="BB20" s="6">
        <f t="shared" si="45"/>
        <v>4.1158447625207891E-3</v>
      </c>
      <c r="BC20" s="6">
        <f t="shared" si="45"/>
        <v>2.7531737202529101E-3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TRA_N2O</v>
      </c>
      <c r="D21" s="10" t="str">
        <f>[2]Emissions!D2111</f>
        <v>TRA</v>
      </c>
      <c r="E21" s="39">
        <f>[2]Emissions!E2111</f>
        <v>68.193710537361653</v>
      </c>
      <c r="F21" s="39">
        <f>[2]Emissions!F2111</f>
        <v>429.27481138031283</v>
      </c>
      <c r="G21" s="39">
        <f>[2]Emissions!G2111</f>
        <v>989.04081699935807</v>
      </c>
      <c r="H21" s="39">
        <f>[2]Emissions!H2111</f>
        <v>989.04081699935807</v>
      </c>
      <c r="I21" s="39">
        <f>[2]Emissions!I2111</f>
        <v>627.9597161564069</v>
      </c>
      <c r="J21" s="39">
        <f>[2]Emissions!J2111</f>
        <v>0</v>
      </c>
      <c r="K21" s="39">
        <f>[2]Emissions!K2111</f>
        <v>0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5.8422885173914384E-2</v>
      </c>
      <c r="AV21" s="6">
        <f t="shared" ref="AV21:BC21" si="47">SUM(AV13:AV20)</f>
        <v>5.9792377350944725E-2</v>
      </c>
      <c r="AW21" s="6">
        <f t="shared" si="47"/>
        <v>5.4312396682908451E-2</v>
      </c>
      <c r="AX21" s="6">
        <f t="shared" si="47"/>
        <v>4.968687872753208E-2</v>
      </c>
      <c r="AY21" s="6">
        <f t="shared" si="47"/>
        <v>3.3925012834312179E-2</v>
      </c>
      <c r="AZ21" s="6">
        <f t="shared" si="47"/>
        <v>2.8064433451306041E-2</v>
      </c>
      <c r="BA21" s="6">
        <f t="shared" si="47"/>
        <v>2.5318455428124026E-2</v>
      </c>
      <c r="BB21" s="6">
        <f t="shared" si="47"/>
        <v>1.269235851618921E-2</v>
      </c>
      <c r="BC21" s="6">
        <f t="shared" si="47"/>
        <v>1.9641267141941594E-2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UPS_BIO_REF_GEN2_FT_LGC_KER_CCS_NEW</v>
      </c>
      <c r="C24" s="10" t="str">
        <f>[2]Emissions!C2323</f>
        <v>TOT_CO2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UPS_BIO_REF_GEN2_FT_LGC_DST_CCS_NEW</v>
      </c>
      <c r="C27" s="10" t="str">
        <f>[2]Emissions!C2317</f>
        <v>TOT_CO2</v>
      </c>
      <c r="D27" s="10" t="str">
        <f>[2]Emissions!D2317</f>
        <v>UPS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TRA_ROA_MTR_NGA_NEW</v>
      </c>
      <c r="C29" s="10" t="str">
        <f>[2]Emissions!C2311</f>
        <v>TOT_CH4</v>
      </c>
      <c r="D29" s="10" t="str">
        <f>[2]Emissions!D2311</f>
        <v>TRA</v>
      </c>
      <c r="E29" s="39">
        <f>[2]Emissions!E2311</f>
        <v>0</v>
      </c>
      <c r="F29" s="39">
        <f>[2]Emissions!F2311</f>
        <v>9.9106249999999802E-4</v>
      </c>
      <c r="G29" s="39">
        <f>[2]Emissions!G2311</f>
        <v>1.3397499999999981E-3</v>
      </c>
      <c r="H29" s="39">
        <f>[2]Emissions!H2311</f>
        <v>1.3397499999999981E-3</v>
      </c>
      <c r="I29" s="39">
        <f>[2]Emissions!I2311</f>
        <v>1.3397499999999981E-3</v>
      </c>
      <c r="J29" s="39">
        <f>[2]Emissions!J2311</f>
        <v>6.6863276365773827E-2</v>
      </c>
      <c r="K29" s="39">
        <f>[2]Emissions!K2311</f>
        <v>0.2608392024447046</v>
      </c>
      <c r="L29" s="39">
        <f>[2]Emissions!L2311</f>
        <v>0.2608392024447046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UPS_SCN_FREF</v>
      </c>
      <c r="C32" s="10" t="str">
        <f>[2]Emissions!C2362</f>
        <v>UPS_CO2_PRC</v>
      </c>
      <c r="D32" s="10" t="str">
        <f>[2]Emissions!D2362</f>
        <v>UPS</v>
      </c>
      <c r="E32" s="39">
        <f>[2]Emissions!E2362</f>
        <v>42940.042915929051</v>
      </c>
      <c r="F32" s="39">
        <f>[2]Emissions!F2362</f>
        <v>41961.678658238307</v>
      </c>
      <c r="G32" s="39">
        <f>[2]Emissions!G2362</f>
        <v>40236.662032575878</v>
      </c>
      <c r="H32" s="39">
        <f>[2]Emissions!H2362</f>
        <v>37639.780580021397</v>
      </c>
      <c r="I32" s="39">
        <f>[2]Emissions!I2362</f>
        <v>29058.53580223913</v>
      </c>
      <c r="J32" s="39">
        <f>[2]Emissions!J2362</f>
        <v>24007.49088655561</v>
      </c>
      <c r="K32" s="39">
        <f>[2]Emissions!K2362</f>
        <v>19571.03852982531</v>
      </c>
      <c r="L32" s="39">
        <f>[2]Emissions!L2362</f>
        <v>13957.82174864937</v>
      </c>
      <c r="M32" s="39">
        <f>[2]Emissions!M2362</f>
        <v>8287.8916969705388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UPS_BIO_REF_GEN2_LGC_ETH_NEW</v>
      </c>
      <c r="C35" s="10" t="str">
        <f>[2]Emissions!C2329</f>
        <v>TOT_CO2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>
        <f>[2]Emissions!A2367</f>
        <v>0</v>
      </c>
      <c r="B38" s="10">
        <f>[2]Emissions!B2367</f>
        <v>0</v>
      </c>
      <c r="C38" s="10">
        <f>[2]Emissions!C2367</f>
        <v>0</v>
      </c>
      <c r="D38" s="10">
        <f>[2]Emissions!D2367</f>
        <v>0</v>
      </c>
      <c r="E38" s="39">
        <f>[2]Emissions!E2367</f>
        <v>0</v>
      </c>
      <c r="F38" s="39">
        <f>[2]Emissions!F2367</f>
        <v>0</v>
      </c>
      <c r="G38" s="39">
        <f>[2]Emissions!G2367</f>
        <v>0</v>
      </c>
      <c r="H38" s="39">
        <f>[2]Emissions!H2367</f>
        <v>0</v>
      </c>
      <c r="I38" s="39">
        <f>[2]Emissions!I2367</f>
        <v>0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TRA_ROA_LCV_NGA_NEW</v>
      </c>
      <c r="C39" s="10" t="str">
        <f>[2]Emissions!C2250</f>
        <v>TRA_CH4</v>
      </c>
      <c r="D39" s="10" t="str">
        <f>[2]Emissions!D2250</f>
        <v>TRA</v>
      </c>
      <c r="E39" s="39">
        <f>[2]Emissions!E2250</f>
        <v>0</v>
      </c>
      <c r="F39" s="39">
        <f>[2]Emissions!F2250</f>
        <v>0</v>
      </c>
      <c r="G39" s="39">
        <f>[2]Emissions!G2250</f>
        <v>0</v>
      </c>
      <c r="H39" s="39">
        <f>[2]Emissions!H2250</f>
        <v>0</v>
      </c>
      <c r="I39" s="39">
        <f>[2]Emissions!I2250</f>
        <v>0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UPS_COA2DST_NEW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UPS_NGA2MTH_NEW</v>
      </c>
      <c r="C45" s="10" t="str">
        <f>[2]Emissions!C2356</f>
        <v>TOT_CO2_EQ_GWP_100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18494.81634043291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TRA_ROA_BUS_LPG_NEW</v>
      </c>
      <c r="C46" s="10" t="str">
        <f>[2]Emissions!C2082</f>
        <v>TOT_CH4</v>
      </c>
      <c r="D46" s="10" t="str">
        <f>[2]Emissions!D2082</f>
        <v>TRA</v>
      </c>
      <c r="E46" s="39">
        <f>[2]Emissions!E2082</f>
        <v>3.1549207807679232E-2</v>
      </c>
      <c r="F46" s="39">
        <f>[2]Emissions!F2082</f>
        <v>3.1549207807679218E-2</v>
      </c>
      <c r="G46" s="39">
        <f>[2]Emissions!G2082</f>
        <v>3.1549207807679218E-2</v>
      </c>
      <c r="H46" s="39">
        <f>[2]Emissions!H2082</f>
        <v>3.1549207807679218E-2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TRA_ROA_CAR_DST_EXS</v>
      </c>
      <c r="C49" s="10" t="str">
        <f>[2]Emissions!C2104</f>
        <v>TRA_CH4</v>
      </c>
      <c r="D49" s="10" t="str">
        <f>[2]Emissions!D2104</f>
        <v>TRA</v>
      </c>
      <c r="E49" s="39">
        <f>[2]Emissions!E2104</f>
        <v>3406.9066092715229</v>
      </c>
      <c r="F49" s="39">
        <f>[2]Emissions!F2104</f>
        <v>1703.4533046357619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TRA_ROA_MCY_GSL_EXS</v>
      </c>
      <c r="C52" s="10" t="str">
        <f>[2]Emissions!C2255</f>
        <v>TRA_CH4</v>
      </c>
      <c r="D52" s="10" t="str">
        <f>[2]Emissions!D2255</f>
        <v>TRA</v>
      </c>
      <c r="E52" s="39">
        <f>[2]Emissions!E2255</f>
        <v>83.015634146341455</v>
      </c>
      <c r="F52" s="39">
        <f>[2]Emissions!F2255</f>
        <v>41.507817073170727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UPS_COA2MTH_NEW</v>
      </c>
      <c r="C53" s="10" t="str">
        <f>[2]Emissions!C2339</f>
        <v>TOT_CO2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TRA_N2O</v>
      </c>
      <c r="D55" s="10" t="str">
        <f>[2]Emissions!D2286</f>
        <v>TRA</v>
      </c>
      <c r="E55" s="39">
        <f>[2]Emissions!E2286</f>
        <v>12.442004736129901</v>
      </c>
      <c r="F55" s="39">
        <f>[2]Emissions!F2286</f>
        <v>3.2742117726657649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TRA_CO2</v>
      </c>
      <c r="D56" s="10" t="str">
        <f>[2]Emissions!D2087</f>
        <v>TRA</v>
      </c>
      <c r="E56" s="39">
        <f>[2]Emissions!E2087</f>
        <v>648.9672046039617</v>
      </c>
      <c r="F56" s="39">
        <f>[2]Emissions!F2087</f>
        <v>648.96720460396148</v>
      </c>
      <c r="G56" s="39">
        <f>[2]Emissions!G2087</f>
        <v>648.96720460396159</v>
      </c>
      <c r="H56" s="39">
        <f>[2]Emissions!H2087</f>
        <v>648.96720460396148</v>
      </c>
      <c r="I56" s="39">
        <f>[2]Emissions!I2087</f>
        <v>0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UPS_NGA2DST_NEW</v>
      </c>
      <c r="C58" s="10" t="str">
        <f>[2]Emissions!C2350</f>
        <v>TOT_CO2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13956.91613672434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TRA_CO2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TRA_ROA_BUS_NGA_EXS</v>
      </c>
      <c r="C61" s="10" t="str">
        <f>[2]Emissions!C2092</f>
        <v>TRA_CH4</v>
      </c>
      <c r="D61" s="10" t="str">
        <f>[2]Emissions!D2092</f>
        <v>TRA</v>
      </c>
      <c r="E61" s="39">
        <f>[2]Emissions!E2092</f>
        <v>4.660436893203884</v>
      </c>
      <c r="F61" s="39">
        <f>[2]Emissions!F2092</f>
        <v>2.330218446601942</v>
      </c>
      <c r="G61" s="39">
        <f>[2]Emissions!G2092</f>
        <v>0</v>
      </c>
      <c r="H61" s="39">
        <f>[2]Emissions!H2092</f>
        <v>0</v>
      </c>
      <c r="I61" s="39">
        <f>[2]Emissions!I2092</f>
        <v>0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TRA_ROA_BUS_GSL_EXS</v>
      </c>
      <c r="C62" s="10" t="str">
        <f>[2]Emissions!C2072</f>
        <v>TOT_CO2_EQ_GWP_100</v>
      </c>
      <c r="D62" s="10" t="str">
        <f>[2]Emissions!D2072</f>
        <v>TRA</v>
      </c>
      <c r="E62" s="39">
        <f>[2]Emissions!E2072</f>
        <v>591.54860493989077</v>
      </c>
      <c r="F62" s="39">
        <f>[2]Emissions!F2072</f>
        <v>295.77430246994538</v>
      </c>
      <c r="G62" s="39">
        <f>[2]Emissions!G2072</f>
        <v>0</v>
      </c>
      <c r="H62" s="39">
        <f>[2]Emissions!H2072</f>
        <v>0</v>
      </c>
      <c r="I62" s="39">
        <f>[2]Emissions!I2072</f>
        <v>0</v>
      </c>
      <c r="J62" s="39">
        <f>[2]Emissions!J2072</f>
        <v>0</v>
      </c>
      <c r="K62" s="39">
        <f>[2]Emissions!K2072</f>
        <v>0</v>
      </c>
      <c r="L62" s="39">
        <f>[2]Emissions!L2072</f>
        <v>0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TRA_ROA_BUS_DST_NEW</v>
      </c>
      <c r="C63" s="10" t="str">
        <f>[2]Emissions!C2065</f>
        <v>TOT_CO2_EQ_GWP_100</v>
      </c>
      <c r="D63" s="10" t="str">
        <f>[2]Emissions!D2065</f>
        <v>TRA</v>
      </c>
      <c r="E63" s="39">
        <f>[2]Emissions!E2065</f>
        <v>30781.490235942299</v>
      </c>
      <c r="F63" s="39">
        <f>[2]Emissions!F2065</f>
        <v>36083.484416637002</v>
      </c>
      <c r="G63" s="39">
        <f>[2]Emissions!G2065</f>
        <v>54487.241803600002</v>
      </c>
      <c r="H63" s="39">
        <f>[2]Emissions!H2065</f>
        <v>59321.588694975158</v>
      </c>
      <c r="I63" s="39">
        <f>[2]Emissions!I2065</f>
        <v>55093.371219377354</v>
      </c>
      <c r="J63" s="39">
        <f>[2]Emissions!J2065</f>
        <v>39173.201706228567</v>
      </c>
      <c r="K63" s="39">
        <f>[2]Emissions!K2065</f>
        <v>10898.93035470625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TRA_ROA_BUS_DST_EXS</v>
      </c>
      <c r="C64" s="10" t="str">
        <f>[2]Emissions!C2058</f>
        <v>TOT_CO2</v>
      </c>
      <c r="D64" s="10" t="str">
        <f>[2]Emissions!D2058</f>
        <v>TRA</v>
      </c>
      <c r="E64" s="39">
        <f>[2]Emissions!E2058</f>
        <v>13364.542514895729</v>
      </c>
      <c r="F64" s="39">
        <f>[2]Emissions!F2058</f>
        <v>11629.15969065918</v>
      </c>
      <c r="G64" s="39">
        <f>[2]Emissions!G2058</f>
        <v>0</v>
      </c>
      <c r="H64" s="39">
        <f>[2]Emissions!H2058</f>
        <v>0</v>
      </c>
      <c r="I64" s="39">
        <f>[2]Emissions!I2058</f>
        <v>0</v>
      </c>
      <c r="J64" s="39">
        <f>[2]Emissions!J2058</f>
        <v>0</v>
      </c>
      <c r="K64" s="39">
        <f>[2]Emissions!K2058</f>
        <v>0</v>
      </c>
      <c r="L64" s="39">
        <f>[2]Emissions!L2058</f>
        <v>0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UPS_COA2NGA_NEW</v>
      </c>
      <c r="C65" s="10" t="str">
        <f>[2]Emissions!C2344</f>
        <v>TOT_CH4</v>
      </c>
      <c r="D65" s="10" t="str">
        <f>[2]Emissions!D2344</f>
        <v>UPS</v>
      </c>
      <c r="E65" s="39">
        <f>[2]Emissions!E2344</f>
        <v>0</v>
      </c>
      <c r="F65" s="39">
        <f>[2]Emissions!F2344</f>
        <v>0</v>
      </c>
      <c r="G65" s="39">
        <f>[2]Emissions!G2344</f>
        <v>0</v>
      </c>
      <c r="H65" s="39">
        <f>[2]Emissions!H2344</f>
        <v>0</v>
      </c>
      <c r="I65" s="39">
        <f>[2]Emissions!I2344</f>
        <v>0</v>
      </c>
      <c r="J65" s="39">
        <f>[2]Emissions!J2344</f>
        <v>0</v>
      </c>
      <c r="K65" s="39">
        <f>[2]Emissions!K2344</f>
        <v>0</v>
      </c>
      <c r="L65" s="39">
        <f>[2]Emissions!L2344</f>
        <v>0</v>
      </c>
      <c r="M65" s="39">
        <f>[2]Emissions!M2344</f>
        <v>0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TRA_ROA_MTR_DST_EXS</v>
      </c>
      <c r="C67" s="10" t="str">
        <f>[2]Emissions!C2270</f>
        <v>TOT_CO2</v>
      </c>
      <c r="D67" s="10" t="str">
        <f>[2]Emissions!D2270</f>
        <v>TRA</v>
      </c>
      <c r="E67" s="39">
        <f>[2]Emissions!E2270</f>
        <v>129571.0651289809</v>
      </c>
      <c r="F67" s="39">
        <f>[2]Emissions!F2270</f>
        <v>64785.532564490437</v>
      </c>
      <c r="G67" s="39">
        <f>[2]Emissions!G2270</f>
        <v>0</v>
      </c>
      <c r="H67" s="39">
        <f>[2]Emissions!H2270</f>
        <v>0</v>
      </c>
      <c r="I67" s="39">
        <f>[2]Emissions!I2270</f>
        <v>0</v>
      </c>
      <c r="J67" s="39">
        <f>[2]Emissions!J2270</f>
        <v>0</v>
      </c>
      <c r="K67" s="39">
        <f>[2]Emissions!K2270</f>
        <v>0</v>
      </c>
      <c r="L67" s="39">
        <f>[2]Emissions!L2270</f>
        <v>0</v>
      </c>
      <c r="M67" s="39">
        <f>[2]Emissions!M2270</f>
        <v>0</v>
      </c>
    </row>
    <row r="68" spans="1:13">
      <c r="A68" s="10" t="str">
        <f>[2]Emissions!A2265</f>
        <v>EUR</v>
      </c>
      <c r="B68" s="10" t="str">
        <f>[2]Emissions!B2265</f>
        <v>TRA_ROA_MTR_DPH_NEW</v>
      </c>
      <c r="C68" s="10" t="str">
        <f>[2]Emissions!C2265</f>
        <v>TOT_CO2_EQ_GWP_100</v>
      </c>
      <c r="D68" s="10" t="str">
        <f>[2]Emissions!D2265</f>
        <v>TRA</v>
      </c>
      <c r="E68" s="39">
        <f>[2]Emissions!E2265</f>
        <v>0</v>
      </c>
      <c r="F68" s="39">
        <f>[2]Emissions!F2265</f>
        <v>0</v>
      </c>
      <c r="G68" s="39">
        <f>[2]Emissions!G2265</f>
        <v>5.1243765189463941</v>
      </c>
      <c r="H68" s="39">
        <f>[2]Emissions!H2265</f>
        <v>5.1243765189463941</v>
      </c>
      <c r="I68" s="39">
        <f>[2]Emissions!I2265</f>
        <v>182.32520854882259</v>
      </c>
      <c r="J68" s="39">
        <f>[2]Emissions!J2265</f>
        <v>1082.4438131480181</v>
      </c>
      <c r="K68" s="39">
        <f>[2]Emissions!K2265</f>
        <v>6078.9971066397247</v>
      </c>
      <c r="L68" s="39">
        <f>[2]Emissions!L2265</f>
        <v>13674.106613548531</v>
      </c>
      <c r="M68" s="39">
        <f>[2]Emissions!M2265</f>
        <v>7772.3103389386788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TRA_N2O</v>
      </c>
      <c r="D71" s="10" t="str">
        <f>[2]Emissions!D2280</f>
        <v>TRA</v>
      </c>
      <c r="E71" s="39">
        <f>[2]Emissions!E2280</f>
        <v>143.9658458942632</v>
      </c>
      <c r="F71" s="39">
        <f>[2]Emissions!F2280</f>
        <v>649.813453332584</v>
      </c>
      <c r="G71" s="39">
        <f>[2]Emissions!G2280</f>
        <v>1071.5998814112661</v>
      </c>
      <c r="H71" s="39">
        <f>[2]Emissions!H2280</f>
        <v>1154.2818453013649</v>
      </c>
      <c r="I71" s="39">
        <f>[2]Emissions!I2280</f>
        <v>1162.544840746719</v>
      </c>
      <c r="J71" s="39">
        <f>[2]Emissions!J2280</f>
        <v>1037.3605632444039</v>
      </c>
      <c r="K71" s="39">
        <f>[2]Emissions!K2280</f>
        <v>587.11365502855415</v>
      </c>
      <c r="L71" s="39">
        <f>[2]Emissions!L2280</f>
        <v>0</v>
      </c>
      <c r="M71" s="39">
        <f>[2]Emissions!M2280</f>
        <v>0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TRA_CH4</v>
      </c>
      <c r="D72" s="10" t="str">
        <f>[2]Emissions!D2172</f>
        <v>TRA</v>
      </c>
      <c r="E72" s="39">
        <f>[2]Emissions!E2172</f>
        <v>2743.10966513829</v>
      </c>
      <c r="F72" s="39">
        <f>[2]Emissions!F2172</f>
        <v>8706.5439664411242</v>
      </c>
      <c r="G72" s="39">
        <f>[2]Emissions!G2172</f>
        <v>15043.22012857837</v>
      </c>
      <c r="H72" s="39">
        <f>[2]Emissions!H2172</f>
        <v>16022.51408306606</v>
      </c>
      <c r="I72" s="39">
        <f>[2]Emissions!I2172</f>
        <v>14592.015066088719</v>
      </c>
      <c r="J72" s="39">
        <f>[2]Emissions!J2172</f>
        <v>11840.6269763246</v>
      </c>
      <c r="K72" s="39">
        <f>[2]Emissions!K2172</f>
        <v>8690.0092518050187</v>
      </c>
      <c r="L72" s="39">
        <f>[2]Emissions!L2172</f>
        <v>4901.8004961635161</v>
      </c>
      <c r="M72" s="39">
        <f>[2]Emissions!M2172</f>
        <v>4414.7950948740163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TRA_CH4</v>
      </c>
      <c r="D73" s="10" t="str">
        <f>[2]Emissions!D2165</f>
        <v>TRA</v>
      </c>
      <c r="E73" s="39">
        <f>[2]Emissions!E2165</f>
        <v>8159.6605650442762</v>
      </c>
      <c r="F73" s="39">
        <f>[2]Emissions!F2165</f>
        <v>4550.6782247899164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TRA_ROA_MOP_GSL_EXS</v>
      </c>
      <c r="C75" s="10" t="str">
        <f>[2]Emissions!C2260</f>
        <v>TRA_CH4</v>
      </c>
      <c r="D75" s="10" t="str">
        <f>[2]Emissions!D2260</f>
        <v>TRA</v>
      </c>
      <c r="E75" s="39">
        <f>[2]Emissions!E2260</f>
        <v>9.2256203308431157</v>
      </c>
      <c r="F75" s="39">
        <f>[2]Emissions!F2260</f>
        <v>4.6128101654215579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TRA_CO2</v>
      </c>
      <c r="D76" s="10" t="str">
        <f>[2]Emissions!D2240</f>
        <v>TRA</v>
      </c>
      <c r="E76" s="39">
        <f>[2]Emissions!E2240</f>
        <v>2219.9318477678571</v>
      </c>
      <c r="F76" s="39">
        <f>[2]Emissions!F2240</f>
        <v>1109.965923883929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TRA_ROA_LCV_GSL_NEW</v>
      </c>
      <c r="C77" s="10" t="str">
        <f>[2]Emissions!C2233</f>
        <v>TRA_CH4</v>
      </c>
      <c r="D77" s="10" t="str">
        <f>[2]Emissions!D2233</f>
        <v>TRA</v>
      </c>
      <c r="E77" s="39">
        <f>[2]Emissions!E2233</f>
        <v>0</v>
      </c>
      <c r="F77" s="39">
        <f>[2]Emissions!F2233</f>
        <v>0</v>
      </c>
      <c r="G77" s="39">
        <f>[2]Emissions!G2233</f>
        <v>1064.499575991352</v>
      </c>
      <c r="H77" s="39">
        <f>[2]Emissions!H2233</f>
        <v>1064.499575991352</v>
      </c>
      <c r="I77" s="39">
        <f>[2]Emissions!I2233</f>
        <v>1064.499575991352</v>
      </c>
      <c r="J77" s="39">
        <f>[2]Emissions!J2233</f>
        <v>1064.499575991352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TRA_ROA_LCV_GSL_EXS</v>
      </c>
      <c r="C78" s="10" t="str">
        <f>[2]Emissions!C2226</f>
        <v>TOT_CO2_EQ_GWP_100</v>
      </c>
      <c r="D78" s="10" t="str">
        <f>[2]Emissions!D2226</f>
        <v>TRA</v>
      </c>
      <c r="E78" s="39">
        <f>[2]Emissions!E2226</f>
        <v>17638.07900878583</v>
      </c>
      <c r="F78" s="39">
        <f>[2]Emissions!F2226</f>
        <v>8819.0395043929148</v>
      </c>
      <c r="G78" s="39">
        <f>[2]Emissions!G2226</f>
        <v>0</v>
      </c>
      <c r="H78" s="39">
        <f>[2]Emissions!H2226</f>
        <v>0</v>
      </c>
      <c r="I78" s="39">
        <f>[2]Emissions!I2226</f>
        <v>0</v>
      </c>
      <c r="J78" s="39">
        <f>[2]Emissions!J2226</f>
        <v>0</v>
      </c>
      <c r="K78" s="39">
        <f>[2]Emissions!K2226</f>
        <v>0</v>
      </c>
      <c r="L78" s="39">
        <f>[2]Emissions!L2226</f>
        <v>0</v>
      </c>
      <c r="M78" s="39">
        <f>[2]Emissions!M2226</f>
        <v>0</v>
      </c>
    </row>
    <row r="79" spans="1:13">
      <c r="A79" s="10" t="str">
        <f>[2]Emissions!A2219</f>
        <v>EUR</v>
      </c>
      <c r="B79" s="10" t="str">
        <f>[2]Emissions!B2219</f>
        <v>TRA_ROA_LCV_DST_NEW</v>
      </c>
      <c r="C79" s="10" t="str">
        <f>[2]Emissions!C2219</f>
        <v>TOT_CO2</v>
      </c>
      <c r="D79" s="10" t="str">
        <f>[2]Emissions!D2219</f>
        <v>TRA</v>
      </c>
      <c r="E79" s="39">
        <f>[2]Emissions!E2219</f>
        <v>5074.0324102535942</v>
      </c>
      <c r="F79" s="39">
        <f>[2]Emissions!F2219</f>
        <v>26195.901792154811</v>
      </c>
      <c r="G79" s="39">
        <f>[2]Emissions!G2219</f>
        <v>21121.869381901219</v>
      </c>
      <c r="H79" s="39">
        <f>[2]Emissions!H2219</f>
        <v>25901.689400750689</v>
      </c>
      <c r="I79" s="39">
        <f>[2]Emissions!I2219</f>
        <v>24017.368330522131</v>
      </c>
      <c r="J79" s="39">
        <f>[2]Emissions!J2219</f>
        <v>10246.884760959831</v>
      </c>
      <c r="K79" s="39">
        <f>[2]Emissions!K2219</f>
        <v>10246.884760959831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TRA_ROA_LCV_DST_EXS</v>
      </c>
      <c r="C80" s="10" t="str">
        <f>[2]Emissions!C2212</f>
        <v>TOT_CH4</v>
      </c>
      <c r="D80" s="10" t="str">
        <f>[2]Emissions!D2212</f>
        <v>TRA</v>
      </c>
      <c r="E80" s="39">
        <f>[2]Emissions!E2212</f>
        <v>2.7233578937007881</v>
      </c>
      <c r="F80" s="39">
        <f>[2]Emissions!F2212</f>
        <v>1.361678946850394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0</v>
      </c>
      <c r="K80" s="39">
        <f>[2]Emissions!K2212</f>
        <v>0</v>
      </c>
      <c r="L80" s="39">
        <f>[2]Emissions!L2212</f>
        <v>0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TRA_CH4</v>
      </c>
      <c r="D81" s="10" t="str">
        <f>[2]Emissions!D2179</f>
        <v>TRA</v>
      </c>
      <c r="E81" s="39">
        <f>[2]Emissions!E2179</f>
        <v>6.1541666666666668</v>
      </c>
      <c r="F81" s="39">
        <f>[2]Emissions!F2179</f>
        <v>3.079830729166666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TRA_N2O</v>
      </c>
      <c r="D82" s="10" t="str">
        <f>[2]Emissions!D2139</f>
        <v>TRA</v>
      </c>
      <c r="E82" s="39">
        <f>[2]Emissions!E2139</f>
        <v>53.145883216783211</v>
      </c>
      <c r="F82" s="39">
        <f>[2]Emissions!F2139</f>
        <v>26.572941608391609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TRA_CO2</v>
      </c>
      <c r="D83" s="10" t="str">
        <f>[2]Emissions!D2132</f>
        <v>TRA</v>
      </c>
      <c r="E83" s="39">
        <f>[2]Emissions!E2132</f>
        <v>44189.46623011701</v>
      </c>
      <c r="F83" s="39">
        <f>[2]Emissions!F2132</f>
        <v>120986.7064487201</v>
      </c>
      <c r="G83" s="39">
        <f>[2]Emissions!G2132</f>
        <v>140090.08914748259</v>
      </c>
      <c r="H83" s="39">
        <f>[2]Emissions!H2132</f>
        <v>139212.82762889969</v>
      </c>
      <c r="I83" s="39">
        <f>[2]Emissions!I2132</f>
        <v>62415.587410296583</v>
      </c>
      <c r="J83" s="39">
        <f>[2]Emissions!J2132</f>
        <v>43312.204711534068</v>
      </c>
      <c r="K83" s="39">
        <f>[2]Emissions!K2132</f>
        <v>0</v>
      </c>
      <c r="L83" s="39">
        <f>[2]Emissions!L2132</f>
        <v>0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TRA_ROA_CAR_GSL_EXS</v>
      </c>
      <c r="C84" s="10" t="str">
        <f>[2]Emissions!C2125</f>
        <v>TRA_CH4</v>
      </c>
      <c r="D84" s="10" t="str">
        <f>[2]Emissions!D2125</f>
        <v>TRA</v>
      </c>
      <c r="E84" s="39">
        <f>[2]Emissions!E2125</f>
        <v>9211.7949511494262</v>
      </c>
      <c r="F84" s="39">
        <f>[2]Emissions!F2125</f>
        <v>4605.8974755747131</v>
      </c>
      <c r="G84" s="39">
        <f>[2]Emissions!G2125</f>
        <v>0</v>
      </c>
      <c r="H84" s="39">
        <f>[2]Emissions!H2125</f>
        <v>0</v>
      </c>
      <c r="I84" s="39">
        <f>[2]Emissions!I2125</f>
        <v>0</v>
      </c>
      <c r="J84" s="39">
        <f>[2]Emissions!J2125</f>
        <v>0</v>
      </c>
      <c r="K84" s="39">
        <f>[2]Emissions!K2125</f>
        <v>0</v>
      </c>
      <c r="L84" s="39">
        <f>[2]Emissions!L2125</f>
        <v>0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TRA_ROA_CAR_GPH_NEW</v>
      </c>
      <c r="C85" s="10" t="str">
        <f>[2]Emissions!C2118</f>
        <v>TOT_CO2_EQ_GWP_100</v>
      </c>
      <c r="D85" s="10" t="str">
        <f>[2]Emissions!D2118</f>
        <v>TRA</v>
      </c>
      <c r="E85" s="39">
        <f>[2]Emissions!E2118</f>
        <v>0</v>
      </c>
      <c r="F85" s="39">
        <f>[2]Emissions!F2118</f>
        <v>67.201787427047179</v>
      </c>
      <c r="G85" s="39">
        <f>[2]Emissions!G2118</f>
        <v>402.47435771900467</v>
      </c>
      <c r="H85" s="39">
        <f>[2]Emissions!H2118</f>
        <v>2418.1517889829138</v>
      </c>
      <c r="I85" s="39">
        <f>[2]Emissions!I2118</f>
        <v>13777.66352963548</v>
      </c>
      <c r="J85" s="39">
        <f>[2]Emissions!J2118</f>
        <v>13442.39095934352</v>
      </c>
      <c r="K85" s="39">
        <f>[2]Emissions!K2118</f>
        <v>11426.71352807961</v>
      </c>
      <c r="L85" s="39">
        <f>[2]Emissions!L2118</f>
        <v>0</v>
      </c>
      <c r="M85" s="39">
        <f>[2]Emissions!M2118</f>
        <v>89.504137626399199</v>
      </c>
    </row>
    <row r="86" spans="1:13">
      <c r="A86" s="10" t="str">
        <f>[2]Emissions!A2097</f>
        <v>EUR</v>
      </c>
      <c r="B86" s="10" t="str">
        <f>[2]Emissions!B2097</f>
        <v>TRA_ROA_BUS_NGA_NEW</v>
      </c>
      <c r="C86" s="10" t="str">
        <f>[2]Emissions!C2097</f>
        <v>TOT_CO2_EQ_GWP_100</v>
      </c>
      <c r="D86" s="10" t="str">
        <f>[2]Emissions!D2097</f>
        <v>TRA</v>
      </c>
      <c r="E86" s="39">
        <f>[2]Emissions!E2097</f>
        <v>1029.22684381418</v>
      </c>
      <c r="F86" s="39">
        <f>[2]Emissions!F2097</f>
        <v>1317.269942059168</v>
      </c>
      <c r="G86" s="39">
        <f>[2]Emissions!G2097</f>
        <v>1317.269942059168</v>
      </c>
      <c r="H86" s="39">
        <f>[2]Emissions!H2097</f>
        <v>639.4275348204078</v>
      </c>
      <c r="I86" s="39">
        <f>[2]Emissions!I2097</f>
        <v>288.04309824498881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4.4884677668961419E-4</v>
      </c>
      <c r="I87" s="39">
        <f>[2]Emissions!I615</f>
        <v>4.6940780251714448E-3</v>
      </c>
      <c r="J87" s="39">
        <f>[2]Emissions!J615</f>
        <v>2.397777994042646E-2</v>
      </c>
      <c r="K87" s="39">
        <f>[2]Emissions!K615</f>
        <v>0.16465271757087249</v>
      </c>
      <c r="L87" s="39">
        <f>[2]Emissions!L615</f>
        <v>0.92624786556110239</v>
      </c>
      <c r="M87" s="39">
        <f>[2]Emissions!M615</f>
        <v>0.91236078335499304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TRA_ROA_BUS_NGA_EXS</v>
      </c>
      <c r="C92" s="30" t="str">
        <f>[2]Emissions!C2091</f>
        <v>TOT_CO2_EQ_GWP_100</v>
      </c>
      <c r="D92" s="30" t="str">
        <f>[2]Emissions!D2091</f>
        <v>TRA</v>
      </c>
      <c r="E92" s="40">
        <f>[2]Emissions!E2091</f>
        <v>247.53817349514571</v>
      </c>
      <c r="F92" s="40">
        <f>[2]Emissions!F2091</f>
        <v>123.7690867475729</v>
      </c>
      <c r="G92" s="40">
        <f>[2]Emissions!G2091</f>
        <v>0</v>
      </c>
      <c r="H92" s="40">
        <f>[2]Emissions!H2091</f>
        <v>0</v>
      </c>
      <c r="I92" s="40">
        <f>[2]Emissions!I2091</f>
        <v>0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TRA_ROA_MTR_DST_EXS</v>
      </c>
      <c r="C93" s="30" t="str">
        <f>[2]Emissions!C2269</f>
        <v>TOT_CH4</v>
      </c>
      <c r="D93" s="30" t="str">
        <f>[2]Emissions!D2269</f>
        <v>TRA</v>
      </c>
      <c r="E93" s="40">
        <f>[2]Emissions!E2269</f>
        <v>5.3066647834394898</v>
      </c>
      <c r="F93" s="40">
        <f>[2]Emissions!F2269</f>
        <v>2.6533323917197449</v>
      </c>
      <c r="G93" s="40">
        <f>[2]Emissions!G2269</f>
        <v>0</v>
      </c>
      <c r="H93" s="40">
        <f>[2]Emissions!H2269</f>
        <v>0</v>
      </c>
      <c r="I93" s="40">
        <f>[2]Emissions!I2269</f>
        <v>0</v>
      </c>
      <c r="J93" s="40">
        <f>[2]Emissions!J2269</f>
        <v>0</v>
      </c>
      <c r="K93" s="40">
        <f>[2]Emissions!K2269</f>
        <v>0</v>
      </c>
      <c r="L93" s="40">
        <f>[2]Emissions!L2269</f>
        <v>0</v>
      </c>
      <c r="M93" s="40">
        <f>[2]Emissions!M2269</f>
        <v>0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TRA_ROA_MTR_DPH_NEW</v>
      </c>
      <c r="C95" s="30" t="str">
        <f>[2]Emissions!C2264</f>
        <v>TOT_CO2</v>
      </c>
      <c r="D95" s="30" t="str">
        <f>[2]Emissions!D2264</f>
        <v>TRA</v>
      </c>
      <c r="E95" s="40">
        <f>[2]Emissions!E2264</f>
        <v>0</v>
      </c>
      <c r="F95" s="40">
        <f>[2]Emissions!F2264</f>
        <v>0</v>
      </c>
      <c r="G95" s="40">
        <f>[2]Emissions!G2264</f>
        <v>5.1066826478743046</v>
      </c>
      <c r="H95" s="40">
        <f>[2]Emissions!H2264</f>
        <v>5.1066826478743046</v>
      </c>
      <c r="I95" s="40">
        <f>[2]Emissions!I2264</f>
        <v>181.69566098897269</v>
      </c>
      <c r="J95" s="40">
        <f>[2]Emissions!J2264</f>
        <v>1078.706261623104</v>
      </c>
      <c r="K95" s="40">
        <f>[2]Emissions!K2264</f>
        <v>6058.0070426475904</v>
      </c>
      <c r="L95" s="40">
        <f>[2]Emissions!L2264</f>
        <v>13626.89152727382</v>
      </c>
      <c r="M95" s="40">
        <f>[2]Emissions!M2264</f>
        <v>7745.4734629673294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TRA_CO2</v>
      </c>
      <c r="D97" s="30" t="str">
        <f>[2]Emissions!D2279</f>
        <v>TRA</v>
      </c>
      <c r="E97" s="40">
        <f>[2]Emissions!E2279</f>
        <v>17575.83035292463</v>
      </c>
      <c r="F97" s="40">
        <f>[2]Emissions!F2279</f>
        <v>79331.392427686296</v>
      </c>
      <c r="G97" s="40">
        <f>[2]Emissions!G2279</f>
        <v>130824.4855222921</v>
      </c>
      <c r="H97" s="40">
        <f>[2]Emissions!H2279</f>
        <v>140918.57528054161</v>
      </c>
      <c r="I97" s="40">
        <f>[2]Emissions!I2279</f>
        <v>141927.34930782861</v>
      </c>
      <c r="J97" s="40">
        <f>[2]Emissions!J2279</f>
        <v>126644.43542942101</v>
      </c>
      <c r="K97" s="40">
        <f>[2]Emissions!K2279</f>
        <v>71676.792051402663</v>
      </c>
      <c r="L97" s="40">
        <f>[2]Emissions!L2279</f>
        <v>0</v>
      </c>
      <c r="M97" s="40">
        <f>[2]Emissions!M2279</f>
        <v>0</v>
      </c>
    </row>
    <row r="98" spans="1:13">
      <c r="A98" s="10" t="str">
        <f>[2]Emissions!A2259</f>
        <v>EUR</v>
      </c>
      <c r="B98" s="30" t="str">
        <f>[2]Emissions!B2259</f>
        <v>TRA_ROA_MOP_GSL_EXS</v>
      </c>
      <c r="C98" s="30" t="str">
        <f>[2]Emissions!C2259</f>
        <v>TOT_CO2_EQ_GWP_100</v>
      </c>
      <c r="D98" s="30" t="str">
        <f>[2]Emissions!D2259</f>
        <v>TRA</v>
      </c>
      <c r="E98" s="40">
        <f>[2]Emissions!E2259</f>
        <v>216.72150735725711</v>
      </c>
      <c r="F98" s="40">
        <f>[2]Emissions!F2259</f>
        <v>108.3607536786285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TRA_N2O</v>
      </c>
      <c r="D99" s="30" t="str">
        <f>[2]Emissions!D2144</f>
        <v>TRA</v>
      </c>
      <c r="E99" s="40">
        <f>[2]Emissions!E2144</f>
        <v>38.216460124518228</v>
      </c>
      <c r="F99" s="40">
        <f>[2]Emissions!F2144</f>
        <v>53.358373322130582</v>
      </c>
      <c r="G99" s="40">
        <f>[2]Emissions!G2144</f>
        <v>28.532124582136511</v>
      </c>
      <c r="H99" s="40">
        <f>[2]Emissions!H2144</f>
        <v>15.14191319761235</v>
      </c>
      <c r="I99" s="40">
        <f>[2]Emissions!I2144</f>
        <v>0</v>
      </c>
      <c r="J99" s="40">
        <f>[2]Emissions!J2144</f>
        <v>0</v>
      </c>
      <c r="K99" s="40">
        <f>[2]Emissions!K2144</f>
        <v>0</v>
      </c>
      <c r="L99" s="40">
        <f>[2]Emissions!L2144</f>
        <v>0</v>
      </c>
      <c r="M99" s="40">
        <f>[2]Emissions!M2144</f>
        <v>0</v>
      </c>
    </row>
    <row r="100" spans="1:13">
      <c r="A100" s="10" t="str">
        <f>[2]Emissions!A2096</f>
        <v>EUR</v>
      </c>
      <c r="B100" s="30" t="str">
        <f>[2]Emissions!B2096</f>
        <v>TRA_ROA_BUS_NGA_NEW</v>
      </c>
      <c r="C100" s="30" t="str">
        <f>[2]Emissions!C2096</f>
        <v>TOT_CO2</v>
      </c>
      <c r="D100" s="30" t="str">
        <f>[2]Emissions!D2096</f>
        <v>TRA</v>
      </c>
      <c r="E100" s="40">
        <f>[2]Emissions!E2096</f>
        <v>1028.1649621721319</v>
      </c>
      <c r="F100" s="40">
        <f>[2]Emissions!F2096</f>
        <v>1315.910878430484</v>
      </c>
      <c r="G100" s="40">
        <f>[2]Emissions!G2096</f>
        <v>1315.910878430484</v>
      </c>
      <c r="H100" s="40">
        <f>[2]Emissions!H2096</f>
        <v>638.76781984627326</v>
      </c>
      <c r="I100" s="40">
        <f>[2]Emissions!I2096</f>
        <v>287.74591625835183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5.253003443190786E-2</v>
      </c>
      <c r="I101" s="40">
        <f>[2]Emissions!I614</f>
        <v>0.54936359821256475</v>
      </c>
      <c r="J101" s="40">
        <f>[2]Emissions!J614</f>
        <v>2.806199512361244</v>
      </c>
      <c r="K101" s="40">
        <f>[2]Emissions!K614</f>
        <v>19.269856379711111</v>
      </c>
      <c r="L101" s="40">
        <f>[2]Emissions!L614</f>
        <v>108.40187519950101</v>
      </c>
      <c r="M101" s="40">
        <f>[2]Emissions!M614</f>
        <v>106.776623678646</v>
      </c>
    </row>
    <row r="102" spans="1:13">
      <c r="A102" s="10" t="str">
        <f>[2]Emissions!A2191</f>
        <v>EUR</v>
      </c>
      <c r="B102" s="30" t="str">
        <f>[2]Emissions!B2191</f>
        <v>TRA_ROA_HTR_LPG_NEW</v>
      </c>
      <c r="C102" s="30" t="str">
        <f>[2]Emissions!C2191</f>
        <v>TOT_N2O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3.8346915575714999E-2</v>
      </c>
      <c r="I102" s="40">
        <f>[2]Emissions!I2191</f>
        <v>3.8346915575714999E-2</v>
      </c>
      <c r="J102" s="40">
        <f>[2]Emissions!J2191</f>
        <v>3.8346915575714999E-2</v>
      </c>
      <c r="K102" s="40">
        <f>[2]Emissions!K2191</f>
        <v>3.8346915575714999E-2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TRA_N2O</v>
      </c>
      <c r="D104" s="30" t="str">
        <f>[2]Emissions!D2304</f>
        <v>TRA</v>
      </c>
      <c r="E104" s="40">
        <f>[2]Emissions!E2304</f>
        <v>11.05896157697121</v>
      </c>
      <c r="F104" s="40">
        <f>[2]Emissions!F2304</f>
        <v>11.05896157697121</v>
      </c>
      <c r="G104" s="40">
        <f>[2]Emissions!G2304</f>
        <v>11.05896157697121</v>
      </c>
      <c r="H104" s="40">
        <f>[2]Emissions!H2304</f>
        <v>27.275407509386731</v>
      </c>
      <c r="I104" s="40">
        <f>[2]Emissions!I2304</f>
        <v>16.216445932415521</v>
      </c>
      <c r="J104" s="40">
        <f>[2]Emissions!J2304</f>
        <v>16.216445932415521</v>
      </c>
      <c r="K104" s="40">
        <f>[2]Emissions!K2304</f>
        <v>16.216445932415521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TRA_N2O</v>
      </c>
      <c r="D105" s="30" t="str">
        <f>[2]Emissions!D2298</f>
        <v>TRA</v>
      </c>
      <c r="E105" s="40">
        <f>[2]Emissions!E2298</f>
        <v>10.560504329004329</v>
      </c>
      <c r="F105" s="40">
        <f>[2]Emissions!F2298</f>
        <v>5.2802521645021638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TRA_ROA_LCV_LPG_NEW</v>
      </c>
      <c r="C106" s="30" t="str">
        <f>[2]Emissions!C2244</f>
        <v>TOT_CO2_EQ_GWP_100</v>
      </c>
      <c r="D106" s="30" t="str">
        <f>[2]Emissions!D2244</f>
        <v>TRA</v>
      </c>
      <c r="E106" s="40">
        <f>[2]Emissions!E2244</f>
        <v>579.22047189689783</v>
      </c>
      <c r="F106" s="40">
        <f>[2]Emissions!F2244</f>
        <v>610.57031022755496</v>
      </c>
      <c r="G106" s="40">
        <f>[2]Emissions!G2244</f>
        <v>610.57031022755496</v>
      </c>
      <c r="H106" s="40">
        <f>[2]Emissions!H2244</f>
        <v>4.8670981883211679</v>
      </c>
      <c r="I106" s="40">
        <f>[2]Emissions!I2244</f>
        <v>30.300072054744529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TRA_ROA_HTR_DPH_NEW</v>
      </c>
      <c r="C107" s="30" t="str">
        <f>[2]Emissions!C2157</f>
        <v>TOT_CO2_EQ_GWP_100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47.502645499980943</v>
      </c>
      <c r="J107" s="40">
        <f>[2]Emissions!J2157</f>
        <v>281.72370290411772</v>
      </c>
      <c r="K107" s="40">
        <f>[2]Emissions!K2157</f>
        <v>1653.6908223120099</v>
      </c>
      <c r="L107" s="40">
        <f>[2]Emissions!L2157</f>
        <v>9160.685905770164</v>
      </c>
      <c r="M107" s="40">
        <f>[2]Emissions!M2157</f>
        <v>20366.816633537081</v>
      </c>
    </row>
    <row r="108" spans="1:13">
      <c r="A108" s="10" t="str">
        <f>[2]Emissions!A2150</f>
        <v>EUR</v>
      </c>
      <c r="B108" s="30" t="str">
        <f>[2]Emissions!B2150</f>
        <v>TRA_ROA_CAR_NGA_NEW</v>
      </c>
      <c r="C108" s="30" t="str">
        <f>[2]Emissions!C2150</f>
        <v>TOT_CO2</v>
      </c>
      <c r="D108" s="30" t="str">
        <f>[2]Emissions!D2150</f>
        <v>TRA</v>
      </c>
      <c r="E108" s="40">
        <f>[2]Emissions!E2150</f>
        <v>0</v>
      </c>
      <c r="F108" s="40">
        <f>[2]Emissions!F2150</f>
        <v>988.48084901307402</v>
      </c>
      <c r="G108" s="40">
        <f>[2]Emissions!G2150</f>
        <v>4835.347590917715</v>
      </c>
      <c r="H108" s="40">
        <f>[2]Emissions!H2150</f>
        <v>4835.347590917715</v>
      </c>
      <c r="I108" s="40">
        <f>[2]Emissions!I2150</f>
        <v>3846.866741904641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TRA_ROA_LCV_DHE_NEW</v>
      </c>
      <c r="C109" s="30" t="str">
        <f>[2]Emissions!C2204</f>
        <v>TRA_CH4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0</v>
      </c>
      <c r="I109" s="40">
        <f>[2]Emissions!I2204</f>
        <v>0</v>
      </c>
      <c r="J109" s="40">
        <f>[2]Emissions!J2204</f>
        <v>0</v>
      </c>
      <c r="K109" s="40">
        <f>[2]Emissions!K2204</f>
        <v>0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TRA_ROA_HTR_NGA_NEW</v>
      </c>
      <c r="C110" s="30" t="str">
        <f>[2]Emissions!C2197</f>
        <v>TOT_CO2_EQ_GWP_100</v>
      </c>
      <c r="D110" s="30" t="str">
        <f>[2]Emissions!D2197</f>
        <v>TRA</v>
      </c>
      <c r="E110" s="40">
        <f>[2]Emissions!E2197</f>
        <v>2450.7257784451222</v>
      </c>
      <c r="F110" s="40">
        <f>[2]Emissions!F2197</f>
        <v>2583.2921900897559</v>
      </c>
      <c r="G110" s="40">
        <f>[2]Emissions!G2197</f>
        <v>2626.2691560587809</v>
      </c>
      <c r="H110" s="40">
        <f>[2]Emissions!H2197</f>
        <v>3304.111563297542</v>
      </c>
      <c r="I110" s="40">
        <f>[2]Emissions!I2197</f>
        <v>35209.768884164747</v>
      </c>
      <c r="J110" s="40">
        <f>[2]Emissions!J2197</f>
        <v>86690.101258148483</v>
      </c>
      <c r="K110" s="40">
        <f>[2]Emissions!K2197</f>
        <v>138018.57424459831</v>
      </c>
      <c r="L110" s="40">
        <f>[2]Emissions!L2197</f>
        <v>137340.73183735961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TRA_ROA_CAR_DST_NEW</v>
      </c>
      <c r="C111" s="30" t="str">
        <f>[2]Emissions!C2110</f>
        <v>TRA_CO2</v>
      </c>
      <c r="D111" s="30" t="str">
        <f>[2]Emissions!D2110</f>
        <v>TRA</v>
      </c>
      <c r="E111" s="40">
        <f>[2]Emissions!E2110</f>
        <v>8325.3154947695693</v>
      </c>
      <c r="F111" s="40">
        <f>[2]Emissions!F2110</f>
        <v>52407.299889346548</v>
      </c>
      <c r="G111" s="40">
        <f>[2]Emissions!G2110</f>
        <v>120745.399742005</v>
      </c>
      <c r="H111" s="40">
        <f>[2]Emissions!H2110</f>
        <v>120745.399742005</v>
      </c>
      <c r="I111" s="40">
        <f>[2]Emissions!I2110</f>
        <v>76663.415347428047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TRA_ROA_BUS_LNG_NEW</v>
      </c>
      <c r="C112" s="30" t="str">
        <f>[2]Emissions!C2076</f>
        <v>TOT_CH4</v>
      </c>
      <c r="D112" s="30" t="str">
        <f>[2]Emissions!D2076</f>
        <v>TRA</v>
      </c>
      <c r="E112" s="40">
        <f>[2]Emissions!E2076</f>
        <v>8.613651208360553E-5</v>
      </c>
      <c r="F112" s="40">
        <f>[2]Emissions!F2076</f>
        <v>8.6136512083605558E-5</v>
      </c>
      <c r="G112" s="40">
        <f>[2]Emissions!G2076</f>
        <v>8.6136512083605558E-5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TRA_N2O</v>
      </c>
      <c r="D115" s="30" t="str">
        <f>[2]Emissions!D2316</f>
        <v>TRA</v>
      </c>
      <c r="E115" s="40">
        <f>[2]Emissions!E2316</f>
        <v>0</v>
      </c>
      <c r="F115" s="40">
        <f>[2]Emissions!F2316</f>
        <v>9.9106249999999757E-2</v>
      </c>
      <c r="G115" s="40">
        <f>[2]Emissions!G2316</f>
        <v>0.13397499999999979</v>
      </c>
      <c r="H115" s="40">
        <f>[2]Emissions!H2316</f>
        <v>0.13397499999999979</v>
      </c>
      <c r="I115" s="40">
        <f>[2]Emissions!I2316</f>
        <v>0.13397499999999979</v>
      </c>
      <c r="J115" s="40">
        <f>[2]Emissions!J2316</f>
        <v>6.6863276365773832</v>
      </c>
      <c r="K115" s="40">
        <f>[2]Emissions!K2316</f>
        <v>26.083920244470459</v>
      </c>
      <c r="L115" s="40">
        <f>[2]Emissions!L2316</f>
        <v>26.083920244470459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TRA_N2O</v>
      </c>
      <c r="D117" s="30" t="str">
        <f>[2]Emissions!D2310</f>
        <v>TRA</v>
      </c>
      <c r="E117" s="40">
        <f>[2]Emissions!E2310</f>
        <v>6.074242424242423E-2</v>
      </c>
      <c r="F117" s="40">
        <f>[2]Emissions!F2310</f>
        <v>3.0371212121212111E-2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TRA_N2O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3.1284781188765511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UPS_SCN_FREF</v>
      </c>
      <c r="C122" s="30" t="str">
        <f>[2]Emissions!C2361</f>
        <v>TOT_CO2_EQ_GWP_100</v>
      </c>
      <c r="D122" s="30" t="str">
        <f>[2]Emissions!D2361</f>
        <v>UPS</v>
      </c>
      <c r="E122" s="40">
        <f>[2]Emissions!E2361</f>
        <v>42940.042915929051</v>
      </c>
      <c r="F122" s="40">
        <f>[2]Emissions!F2361</f>
        <v>41961.678658238307</v>
      </c>
      <c r="G122" s="40">
        <f>[2]Emissions!G2361</f>
        <v>40236.662032575878</v>
      </c>
      <c r="H122" s="40">
        <f>[2]Emissions!H2361</f>
        <v>37639.780580021397</v>
      </c>
      <c r="I122" s="40">
        <f>[2]Emissions!I2361</f>
        <v>29058.53580223913</v>
      </c>
      <c r="J122" s="40">
        <f>[2]Emissions!J2361</f>
        <v>24007.49088655561</v>
      </c>
      <c r="K122" s="40">
        <f>[2]Emissions!K2361</f>
        <v>19571.03852982531</v>
      </c>
      <c r="L122" s="40">
        <f>[2]Emissions!L2361</f>
        <v>13957.82174864937</v>
      </c>
      <c r="M122" s="40">
        <f>[2]Emissions!M2361</f>
        <v>8287.8916969705388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UPS_BIO_REF_GEN2_FT_LGC_KER_NEW</v>
      </c>
      <c r="C125" s="30" t="str">
        <f>[2]Emissions!C2328</f>
        <v>UPS_CO2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12.98088754214243</v>
      </c>
      <c r="J125" s="40">
        <f>[2]Emissions!J2328</f>
        <v>29.111392422140131</v>
      </c>
      <c r="K125" s="40">
        <f>[2]Emissions!K2328</f>
        <v>63.553456483171857</v>
      </c>
      <c r="L125" s="40">
        <f>[2]Emissions!L2328</f>
        <v>46.658443715939711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UPS_BIO_REF_GEN2_FT_LGC_DST_NEW</v>
      </c>
      <c r="C128" s="30" t="str">
        <f>[2]Emissions!C2322</f>
        <v>UPS_CO2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739.00698487468628</v>
      </c>
      <c r="J128" s="40">
        <f>[2]Emissions!J2322</f>
        <v>828.44476495255515</v>
      </c>
      <c r="K128" s="40">
        <f>[2]Emissions!K2322</f>
        <v>935.16166466476227</v>
      </c>
      <c r="L128" s="40">
        <f>[2]Emissions!L2322</f>
        <v>935.16166466476227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TRA_ROA_LCV_NGA_NEW</v>
      </c>
      <c r="C129" s="30" t="str">
        <f>[2]Emissions!C2249</f>
        <v>TOT_CO2_EQ_GWP_100</v>
      </c>
      <c r="D129" s="30" t="str">
        <f>[2]Emissions!D2249</f>
        <v>TRA</v>
      </c>
      <c r="E129" s="40">
        <f>[2]Emissions!E2249</f>
        <v>0</v>
      </c>
      <c r="F129" s="40">
        <f>[2]Emissions!F2249</f>
        <v>0</v>
      </c>
      <c r="G129" s="40">
        <f>[2]Emissions!G2249</f>
        <v>0</v>
      </c>
      <c r="H129" s="40">
        <f>[2]Emissions!H2249</f>
        <v>0</v>
      </c>
      <c r="I129" s="40">
        <f>[2]Emissions!I2249</f>
        <v>0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TRA_N2O</v>
      </c>
      <c r="D131" s="30" t="str">
        <f>[2]Emissions!D2081</f>
        <v>TRA</v>
      </c>
      <c r="E131" s="40">
        <f>[2]Emissions!E2081</f>
        <v>8.6136512083605527E-3</v>
      </c>
      <c r="F131" s="40">
        <f>[2]Emissions!F2081</f>
        <v>8.6136512083605545E-3</v>
      </c>
      <c r="G131" s="40">
        <f>[2]Emissions!G2081</f>
        <v>8.6136512083605545E-3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TRA_ROA_BUS_DST_NEW</v>
      </c>
      <c r="C133" s="30" t="str">
        <f>[2]Emissions!C2064</f>
        <v>TOT_CO2</v>
      </c>
      <c r="D133" s="30" t="str">
        <f>[2]Emissions!D2064</f>
        <v>TRA</v>
      </c>
      <c r="E133" s="40">
        <f>[2]Emissions!E2064</f>
        <v>30675.205360576922</v>
      </c>
      <c r="F133" s="40">
        <f>[2]Emissions!F2064</f>
        <v>35958.89237724663</v>
      </c>
      <c r="G133" s="40">
        <f>[2]Emissions!G2064</f>
        <v>54299.103748564019</v>
      </c>
      <c r="H133" s="40">
        <f>[2]Emissions!H2064</f>
        <v>59116.758207152969</v>
      </c>
      <c r="I133" s="40">
        <f>[2]Emissions!I2064</f>
        <v>54903.140270562762</v>
      </c>
      <c r="J133" s="40">
        <f>[2]Emissions!J2064</f>
        <v>39037.941235436039</v>
      </c>
      <c r="K133" s="40">
        <f>[2]Emissions!K2064</f>
        <v>10861.29762654765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>
        <f>[2]Emissions!A2366</f>
        <v>0</v>
      </c>
      <c r="B135" s="30">
        <f>[2]Emissions!B2366</f>
        <v>0</v>
      </c>
      <c r="C135" s="30">
        <f>[2]Emissions!C2366</f>
        <v>0</v>
      </c>
      <c r="D135" s="30">
        <f>[2]Emissions!D2366</f>
        <v>0</v>
      </c>
      <c r="E135" s="40">
        <f>[2]Emissions!E2366</f>
        <v>0</v>
      </c>
      <c r="F135" s="40">
        <f>[2]Emissions!F2366</f>
        <v>0</v>
      </c>
      <c r="G135" s="40">
        <f>[2]Emissions!G2366</f>
        <v>0</v>
      </c>
      <c r="H135" s="40">
        <f>[2]Emissions!H2366</f>
        <v>0</v>
      </c>
      <c r="I135" s="40">
        <f>[2]Emissions!I2366</f>
        <v>0</v>
      </c>
      <c r="J135" s="40">
        <f>[2]Emissions!J2366</f>
        <v>0</v>
      </c>
      <c r="K135" s="40">
        <f>[2]Emissions!K2366</f>
        <v>0</v>
      </c>
      <c r="L135" s="40">
        <f>[2]Emissions!L2366</f>
        <v>0</v>
      </c>
      <c r="M135" s="40">
        <f>[2]Emissions!M2366</f>
        <v>0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UPS_COA2DST_NEW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UPS_NGA2MTH_NEW</v>
      </c>
      <c r="C140" s="30" t="str">
        <f>[2]Emissions!C2355</f>
        <v>TOT_CO2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18475.734729743319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TRA_ROA_CAR_DST_EXS</v>
      </c>
      <c r="C143" s="30" t="str">
        <f>[2]Emissions!C2103</f>
        <v>TOT_CO2_EQ_GWP_100</v>
      </c>
      <c r="D143" s="30" t="str">
        <f>[2]Emissions!D2103</f>
        <v>TRA</v>
      </c>
      <c r="E143" s="40">
        <f>[2]Emissions!E2103</f>
        <v>83473.527342190719</v>
      </c>
      <c r="F143" s="40">
        <f>[2]Emissions!F2103</f>
        <v>41736.763671095367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TRA_CH4</v>
      </c>
      <c r="D145" s="30" t="str">
        <f>[2]Emissions!D2086</f>
        <v>TRA</v>
      </c>
      <c r="E145" s="40">
        <f>[2]Emissions!E2086</f>
        <v>31.549207807679231</v>
      </c>
      <c r="F145" s="40">
        <f>[2]Emissions!F2086</f>
        <v>31.54920780767922</v>
      </c>
      <c r="G145" s="40">
        <f>[2]Emissions!G2086</f>
        <v>31.54920780767922</v>
      </c>
      <c r="H145" s="40">
        <f>[2]Emissions!H2086</f>
        <v>31.54920780767922</v>
      </c>
      <c r="I145" s="40">
        <f>[2]Emissions!I2086</f>
        <v>0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UPS_COA2MTH_NEW</v>
      </c>
      <c r="C146" s="30" t="str">
        <f>[2]Emissions!C2338</f>
        <v>TOT_CH4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TRA_CO2</v>
      </c>
      <c r="D148" s="30" t="str">
        <f>[2]Emissions!D2285</f>
        <v>TRA</v>
      </c>
      <c r="E148" s="40">
        <f>[2]Emissions!E2285</f>
        <v>1456.1292876184029</v>
      </c>
      <c r="F148" s="40">
        <f>[2]Emissions!F2285</f>
        <v>383.19191779431668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UPS_N2O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TRA_ROA_MCY_GSL_EXS</v>
      </c>
      <c r="C153" s="30" t="str">
        <f>[2]Emissions!C2254</f>
        <v>TOT_CO2_EQ_GWP_100</v>
      </c>
      <c r="D153" s="30" t="str">
        <f>[2]Emissions!D2254</f>
        <v>TRA</v>
      </c>
      <c r="E153" s="40">
        <f>[2]Emissions!E2254</f>
        <v>1950.1423992341461</v>
      </c>
      <c r="F153" s="40">
        <f>[2]Emissions!F2254</f>
        <v>975.07119961707303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TRA_ROA_HTR_LNG_NEW</v>
      </c>
      <c r="C154" s="30" t="str">
        <f>[2]Emissions!C2185</f>
        <v>TRA_CH4</v>
      </c>
      <c r="D154" s="30" t="str">
        <f>[2]Emissions!D2185</f>
        <v>TRA</v>
      </c>
      <c r="E154" s="40">
        <f>[2]Emissions!E2185</f>
        <v>0</v>
      </c>
      <c r="F154" s="40">
        <f>[2]Emissions!F2185</f>
        <v>0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TRA_ROA_BUS_GSL_EXS</v>
      </c>
      <c r="C155" s="30" t="str">
        <f>[2]Emissions!C2071</f>
        <v>TOT_CO2</v>
      </c>
      <c r="D155" s="30" t="str">
        <f>[2]Emissions!D2071</f>
        <v>TRA</v>
      </c>
      <c r="E155" s="40">
        <f>[2]Emissions!E2071</f>
        <v>589.41823825136623</v>
      </c>
      <c r="F155" s="40">
        <f>[2]Emissions!F2071</f>
        <v>294.70911912568312</v>
      </c>
      <c r="G155" s="40">
        <f>[2]Emissions!G2071</f>
        <v>0</v>
      </c>
      <c r="H155" s="40">
        <f>[2]Emissions!H2071</f>
        <v>0</v>
      </c>
      <c r="I155" s="40">
        <f>[2]Emissions!I2071</f>
        <v>0</v>
      </c>
      <c r="J155" s="40">
        <f>[2]Emissions!J2071</f>
        <v>0</v>
      </c>
      <c r="K155" s="40">
        <f>[2]Emissions!K2071</f>
        <v>0</v>
      </c>
      <c r="L155" s="40">
        <f>[2]Emissions!L2071</f>
        <v>0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TRA_ROA_HTR_DST_NEW</v>
      </c>
      <c r="C158" s="30" t="str">
        <f>[2]Emissions!C2171</f>
        <v>TOT_N2O</v>
      </c>
      <c r="D158" s="30" t="str">
        <f>[2]Emissions!D2171</f>
        <v>TRA</v>
      </c>
      <c r="E158" s="40">
        <f>[2]Emissions!E2171</f>
        <v>0.54862193302765805</v>
      </c>
      <c r="F158" s="40">
        <f>[2]Emissions!F2171</f>
        <v>1.741308793288225</v>
      </c>
      <c r="G158" s="40">
        <f>[2]Emissions!G2171</f>
        <v>3.008644025715673</v>
      </c>
      <c r="H158" s="40">
        <f>[2]Emissions!H2171</f>
        <v>3.2045028166132128</v>
      </c>
      <c r="I158" s="40">
        <f>[2]Emissions!I2171</f>
        <v>2.9184030132177452</v>
      </c>
      <c r="J158" s="40">
        <f>[2]Emissions!J2171</f>
        <v>2.3681253952649199</v>
      </c>
      <c r="K158" s="40">
        <f>[2]Emissions!K2171</f>
        <v>1.738001850361004</v>
      </c>
      <c r="L158" s="40">
        <f>[2]Emissions!L2171</f>
        <v>0.98036009923270329</v>
      </c>
      <c r="M158" s="40">
        <f>[2]Emissions!M2171</f>
        <v>0.88295901897480322</v>
      </c>
    </row>
    <row r="159" spans="1:13">
      <c r="A159" s="10" t="str">
        <f>[2]Emissions!A2164</f>
        <v>EUR</v>
      </c>
      <c r="B159" s="30" t="str">
        <f>[2]Emissions!B2164</f>
        <v>TRA_ROA_HTR_DST_EXS</v>
      </c>
      <c r="C159" s="30" t="str">
        <f>[2]Emissions!C2164</f>
        <v>TOT_N2O</v>
      </c>
      <c r="D159" s="30" t="str">
        <f>[2]Emissions!D2164</f>
        <v>TRA</v>
      </c>
      <c r="E159" s="40">
        <f>[2]Emissions!E2164</f>
        <v>1.6319321130088551</v>
      </c>
      <c r="F159" s="40">
        <f>[2]Emissions!F2164</f>
        <v>0.91013564495798316</v>
      </c>
      <c r="G159" s="40">
        <f>[2]Emissions!G2164</f>
        <v>0</v>
      </c>
      <c r="H159" s="40">
        <f>[2]Emissions!H2164</f>
        <v>0</v>
      </c>
      <c r="I159" s="40">
        <f>[2]Emissions!I2164</f>
        <v>0</v>
      </c>
      <c r="J159" s="40">
        <f>[2]Emissions!J2164</f>
        <v>0</v>
      </c>
      <c r="K159" s="40">
        <f>[2]Emissions!K2164</f>
        <v>0</v>
      </c>
      <c r="L159" s="40">
        <f>[2]Emissions!L2164</f>
        <v>0</v>
      </c>
      <c r="M159" s="40">
        <f>[2]Emissions!M2164</f>
        <v>0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TRA_ROA_LCV_LPG_EXS</v>
      </c>
      <c r="C161" s="30" t="str">
        <f>[2]Emissions!C2239</f>
        <v>TRA_CH4</v>
      </c>
      <c r="D161" s="30" t="str">
        <f>[2]Emissions!D2239</f>
        <v>TRA</v>
      </c>
      <c r="E161" s="40">
        <f>[2]Emissions!E2239</f>
        <v>107.9208482142857</v>
      </c>
      <c r="F161" s="40">
        <f>[2]Emissions!F2239</f>
        <v>53.960424107142828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TRA_ROA_LCV_GSL_NEW</v>
      </c>
      <c r="C162" s="30" t="str">
        <f>[2]Emissions!C2232</f>
        <v>TOT_CO2_EQ_GWP_100</v>
      </c>
      <c r="D162" s="30" t="str">
        <f>[2]Emissions!D2232</f>
        <v>TRA</v>
      </c>
      <c r="E162" s="40">
        <f>[2]Emissions!E2232</f>
        <v>0</v>
      </c>
      <c r="F162" s="40">
        <f>[2]Emissions!F2232</f>
        <v>0</v>
      </c>
      <c r="G162" s="40">
        <f>[2]Emissions!G2232</f>
        <v>25006.44340616644</v>
      </c>
      <c r="H162" s="40">
        <f>[2]Emissions!H2232</f>
        <v>25006.44340616644</v>
      </c>
      <c r="I162" s="40">
        <f>[2]Emissions!I2232</f>
        <v>25006.44340616644</v>
      </c>
      <c r="J162" s="40">
        <f>[2]Emissions!J2232</f>
        <v>25006.44340616644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TRA_ROA_LCV_GSL_EXS</v>
      </c>
      <c r="C163" s="30" t="str">
        <f>[2]Emissions!C2225</f>
        <v>TOT_CO2</v>
      </c>
      <c r="D163" s="30" t="str">
        <f>[2]Emissions!D2225</f>
        <v>TRA</v>
      </c>
      <c r="E163" s="40">
        <f>[2]Emissions!E2225</f>
        <v>17574.558318083331</v>
      </c>
      <c r="F163" s="40">
        <f>[2]Emissions!F2225</f>
        <v>8787.2791590416655</v>
      </c>
      <c r="G163" s="40">
        <f>[2]Emissions!G2225</f>
        <v>0</v>
      </c>
      <c r="H163" s="40">
        <f>[2]Emissions!H2225</f>
        <v>0</v>
      </c>
      <c r="I163" s="40">
        <f>[2]Emissions!I2225</f>
        <v>0</v>
      </c>
      <c r="J163" s="40">
        <f>[2]Emissions!J2225</f>
        <v>0</v>
      </c>
      <c r="K163" s="40">
        <f>[2]Emissions!K2225</f>
        <v>0</v>
      </c>
      <c r="L163" s="40">
        <f>[2]Emissions!L2225</f>
        <v>0</v>
      </c>
      <c r="M163" s="40">
        <f>[2]Emissions!M2225</f>
        <v>0</v>
      </c>
    </row>
    <row r="164" spans="1:13">
      <c r="A164" s="10" t="str">
        <f>[2]Emissions!A2218</f>
        <v>EUR</v>
      </c>
      <c r="B164" s="30" t="str">
        <f>[2]Emissions!B2218</f>
        <v>TRA_ROA_LCV_DST_NEW</v>
      </c>
      <c r="C164" s="30" t="str">
        <f>[2]Emissions!C2218</f>
        <v>TOT_CH4</v>
      </c>
      <c r="D164" s="30" t="str">
        <f>[2]Emissions!D2218</f>
        <v>TRA</v>
      </c>
      <c r="E164" s="40">
        <f>[2]Emissions!E2218</f>
        <v>0.20781020110253631</v>
      </c>
      <c r="F164" s="40">
        <f>[2]Emissions!F2218</f>
        <v>1.072869697972211</v>
      </c>
      <c r="G164" s="40">
        <f>[2]Emissions!G2218</f>
        <v>0.86505949686967454</v>
      </c>
      <c r="H164" s="40">
        <f>[2]Emissions!H2218</f>
        <v>1.060820043716751</v>
      </c>
      <c r="I164" s="40">
        <f>[2]Emissions!I2218</f>
        <v>0.98949514302400776</v>
      </c>
      <c r="J164" s="40">
        <f>[2]Emissions!J2218</f>
        <v>0.44835319607805912</v>
      </c>
      <c r="K164" s="40">
        <f>[2]Emissions!K2218</f>
        <v>0.44835319607805912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TRA_N2O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0.50409598212778894</v>
      </c>
      <c r="J165" s="40">
        <f>[2]Emissions!J2211</f>
        <v>2.996830064004119</v>
      </c>
      <c r="K165" s="40">
        <f>[2]Emissions!K2211</f>
        <v>11.99829689402017</v>
      </c>
      <c r="L165" s="40">
        <f>[2]Emissions!L2211</f>
        <v>4.8505230241329436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TRA_ROA_HTR_GSL_EXS</v>
      </c>
      <c r="C166" s="30" t="str">
        <f>[2]Emissions!C2178</f>
        <v>TOT_N2O</v>
      </c>
      <c r="D166" s="30" t="str">
        <f>[2]Emissions!D2178</f>
        <v>TRA</v>
      </c>
      <c r="E166" s="40">
        <f>[2]Emissions!E2178</f>
        <v>1.2308333333333329E-3</v>
      </c>
      <c r="F166" s="40">
        <f>[2]Emissions!F2178</f>
        <v>6.1596614583333317E-4</v>
      </c>
      <c r="G166" s="40">
        <f>[2]Emissions!G2178</f>
        <v>0</v>
      </c>
      <c r="H166" s="40">
        <f>[2]Emissions!H2178</f>
        <v>0</v>
      </c>
      <c r="I166" s="40">
        <f>[2]Emissions!I2178</f>
        <v>0</v>
      </c>
      <c r="J166" s="40">
        <f>[2]Emissions!J2178</f>
        <v>0</v>
      </c>
      <c r="K166" s="40">
        <f>[2]Emissions!K2178</f>
        <v>0</v>
      </c>
      <c r="L166" s="40">
        <f>[2]Emissions!L2178</f>
        <v>0</v>
      </c>
      <c r="M166" s="40">
        <f>[2]Emissions!M2178</f>
        <v>0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TRA_CO2</v>
      </c>
      <c r="D167" s="30" t="str">
        <f>[2]Emissions!D2138</f>
        <v>TRA</v>
      </c>
      <c r="E167" s="40">
        <f>[2]Emissions!E2138</f>
        <v>5466.0540888461546</v>
      </c>
      <c r="F167" s="40">
        <f>[2]Emissions!F2138</f>
        <v>2733.0270444230769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TRA_ROA_CAR_GSL_NEW</v>
      </c>
      <c r="C168" s="30" t="str">
        <f>[2]Emissions!C2131</f>
        <v>TRA_CH4</v>
      </c>
      <c r="D168" s="30" t="str">
        <f>[2]Emissions!D2131</f>
        <v>TRA</v>
      </c>
      <c r="E168" s="40">
        <f>[2]Emissions!E2131</f>
        <v>1887.900864288679</v>
      </c>
      <c r="F168" s="40">
        <f>[2]Emissions!F2131</f>
        <v>5168.8994495323313</v>
      </c>
      <c r="G168" s="40">
        <f>[2]Emissions!G2131</f>
        <v>5985.0508037944728</v>
      </c>
      <c r="H168" s="40">
        <f>[2]Emissions!H2131</f>
        <v>5947.5716731230277</v>
      </c>
      <c r="I168" s="40">
        <f>[2]Emissions!I2131</f>
        <v>2666.5730878793761</v>
      </c>
      <c r="J168" s="40">
        <f>[2]Emissions!J2131</f>
        <v>1850.4217336172339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TRA_ROA_CAR_GSL_EXS</v>
      </c>
      <c r="C169" s="30" t="str">
        <f>[2]Emissions!C2124</f>
        <v>TOT_CO2_EQ_GWP_100</v>
      </c>
      <c r="D169" s="30" t="str">
        <f>[2]Emissions!D2124</f>
        <v>TRA</v>
      </c>
      <c r="E169" s="40">
        <f>[2]Emissions!E2124</f>
        <v>216396.7316761048</v>
      </c>
      <c r="F169" s="40">
        <f>[2]Emissions!F2124</f>
        <v>108198.3658380524</v>
      </c>
      <c r="G169" s="40">
        <f>[2]Emissions!G2124</f>
        <v>0</v>
      </c>
      <c r="H169" s="40">
        <f>[2]Emissions!H2124</f>
        <v>0</v>
      </c>
      <c r="I169" s="40">
        <f>[2]Emissions!I2124</f>
        <v>0</v>
      </c>
      <c r="J169" s="40">
        <f>[2]Emissions!J2124</f>
        <v>0</v>
      </c>
      <c r="K169" s="40">
        <f>[2]Emissions!K2124</f>
        <v>0</v>
      </c>
      <c r="L169" s="40">
        <f>[2]Emissions!L2124</f>
        <v>0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TRA_ROA_CAR_GPH_NEW</v>
      </c>
      <c r="C170" s="30" t="str">
        <f>[2]Emissions!C2117</f>
        <v>TOT_CO2</v>
      </c>
      <c r="D170" s="30" t="str">
        <f>[2]Emissions!D2117</f>
        <v>TRA</v>
      </c>
      <c r="E170" s="40">
        <f>[2]Emissions!E2117</f>
        <v>0</v>
      </c>
      <c r="F170" s="40">
        <f>[2]Emissions!F2117</f>
        <v>66.95977105147233</v>
      </c>
      <c r="G170" s="40">
        <f>[2]Emissions!G2117</f>
        <v>401.02491137172262</v>
      </c>
      <c r="H170" s="40">
        <f>[2]Emissions!H2117</f>
        <v>2409.443206161442</v>
      </c>
      <c r="I170" s="40">
        <f>[2]Emissions!I2117</f>
        <v>13728.045501321099</v>
      </c>
      <c r="J170" s="40">
        <f>[2]Emissions!J2117</f>
        <v>13393.980361000849</v>
      </c>
      <c r="K170" s="40">
        <f>[2]Emissions!K2117</f>
        <v>11385.562066211131</v>
      </c>
      <c r="L170" s="40">
        <f>[2]Emissions!L2117</f>
        <v>0</v>
      </c>
      <c r="M170" s="40">
        <f>[2]Emissions!M2117</f>
        <v>89.181802941316519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UPS_N2O</v>
      </c>
      <c r="D171" s="30" t="str">
        <f>[2]Emissions!D2343</f>
        <v>UPS</v>
      </c>
      <c r="E171" s="40">
        <f>[2]Emissions!E2343</f>
        <v>0</v>
      </c>
      <c r="F171" s="40">
        <f>[2]Emissions!F2343</f>
        <v>0</v>
      </c>
      <c r="G171" s="40">
        <f>[2]Emissions!G2343</f>
        <v>0</v>
      </c>
      <c r="H171" s="40">
        <f>[2]Emissions!H2343</f>
        <v>0</v>
      </c>
      <c r="I171" s="40">
        <f>[2]Emissions!I2343</f>
        <v>0</v>
      </c>
      <c r="J171" s="40">
        <f>[2]Emissions!J2343</f>
        <v>0</v>
      </c>
      <c r="K171" s="40">
        <f>[2]Emissions!K2343</f>
        <v>0</v>
      </c>
      <c r="L171" s="40">
        <f>[2]Emissions!L2343</f>
        <v>0</v>
      </c>
      <c r="M171" s="40">
        <f>[2]Emissions!M2343</f>
        <v>0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TRA_ROA_BUS_DST_EXS</v>
      </c>
      <c r="C173" s="30" t="str">
        <f>[2]Emissions!C2057</f>
        <v>TOT_CH4</v>
      </c>
      <c r="D173" s="30" t="str">
        <f>[2]Emissions!D2057</f>
        <v>TRA</v>
      </c>
      <c r="E173" s="40">
        <f>[2]Emissions!E2057</f>
        <v>0.5473532770605759</v>
      </c>
      <c r="F173" s="40">
        <f>[2]Emissions!F2057</f>
        <v>0.47627957777443752</v>
      </c>
      <c r="G173" s="40">
        <f>[2]Emissions!G2057</f>
        <v>0</v>
      </c>
      <c r="H173" s="40">
        <f>[2]Emissions!H2057</f>
        <v>0</v>
      </c>
      <c r="I173" s="40">
        <f>[2]Emissions!I2057</f>
        <v>0</v>
      </c>
      <c r="J173" s="40">
        <f>[2]Emissions!J2057</f>
        <v>0</v>
      </c>
      <c r="K173" s="40">
        <f>[2]Emissions!K2057</f>
        <v>0</v>
      </c>
      <c r="L173" s="40">
        <f>[2]Emissions!L2057</f>
        <v>0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TRA_ROA_HTR_DST_NEW</v>
      </c>
      <c r="C175" s="10" t="str">
        <f>[2]Emissions!C2170</f>
        <v>TOT_CO2_EQ_GWP_100</v>
      </c>
      <c r="D175" s="10" t="str">
        <f>[2]Emissions!D2170</f>
        <v>TRA</v>
      </c>
      <c r="E175" s="39">
        <f>[2]Emissions!E2170</f>
        <v>67209.661401463964</v>
      </c>
      <c r="F175" s="39">
        <f>[2]Emissions!F2170</f>
        <v>213321.35546683171</v>
      </c>
      <c r="G175" s="39">
        <f>[2]Emissions!G2170</f>
        <v>368577.94789566629</v>
      </c>
      <c r="H175" s="39">
        <f>[2]Emissions!H2170</f>
        <v>392571.89021962392</v>
      </c>
      <c r="I175" s="39">
        <f>[2]Emissions!I2170</f>
        <v>357522.85233825748</v>
      </c>
      <c r="J175" s="39">
        <f>[2]Emissions!J2170</f>
        <v>290110.35904745618</v>
      </c>
      <c r="K175" s="39">
        <f>[2]Emissions!K2170</f>
        <v>212916.23401427531</v>
      </c>
      <c r="L175" s="39">
        <f>[2]Emissions!L2170</f>
        <v>120100.32110330131</v>
      </c>
      <c r="M175" s="39">
        <f>[2]Emissions!M2170</f>
        <v>108168.0718982002</v>
      </c>
    </row>
    <row r="176" spans="1:13">
      <c r="A176" s="10" t="str">
        <f>[2]Emissions!A2284</f>
        <v>EUR</v>
      </c>
      <c r="B176" s="10" t="str">
        <f>[2]Emissions!B2284</f>
        <v>TRA_ROA_MTR_GSL_EXS</v>
      </c>
      <c r="C176" s="10" t="str">
        <f>[2]Emissions!C2284</f>
        <v>TRA_CH4</v>
      </c>
      <c r="D176" s="10" t="str">
        <f>[2]Emissions!D2284</f>
        <v>TRA</v>
      </c>
      <c r="E176" s="39">
        <f>[2]Emissions!E2284</f>
        <v>62.210023680649527</v>
      </c>
      <c r="F176" s="39">
        <f>[2]Emissions!F2284</f>
        <v>16.37105886332883</v>
      </c>
      <c r="G176" s="39">
        <f>[2]Emissions!G2284</f>
        <v>0</v>
      </c>
      <c r="H176" s="39">
        <f>[2]Emissions!H2284</f>
        <v>0</v>
      </c>
      <c r="I176" s="39">
        <f>[2]Emissions!I2284</f>
        <v>0</v>
      </c>
      <c r="J176" s="39">
        <f>[2]Emissions!J2284</f>
        <v>0</v>
      </c>
      <c r="K176" s="39">
        <f>[2]Emissions!K2284</f>
        <v>0</v>
      </c>
      <c r="L176" s="39">
        <f>[2]Emissions!L2284</f>
        <v>0</v>
      </c>
      <c r="M176" s="39">
        <f>[2]Emissions!M2284</f>
        <v>0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TRA_ROA_HTR_GSL_EXS</v>
      </c>
      <c r="C180" s="10" t="str">
        <f>[2]Emissions!C2177</f>
        <v>TOT_CO2_EQ_GWP_100</v>
      </c>
      <c r="D180" s="10" t="str">
        <f>[2]Emissions!D2177</f>
        <v>TRA</v>
      </c>
      <c r="E180" s="39">
        <f>[2]Emissions!E2177</f>
        <v>150.78487861111111</v>
      </c>
      <c r="F180" s="39">
        <f>[2]Emissions!F2177</f>
        <v>75.459753983506943</v>
      </c>
      <c r="G180" s="39">
        <f>[2]Emissions!G2177</f>
        <v>0</v>
      </c>
      <c r="H180" s="39">
        <f>[2]Emissions!H2177</f>
        <v>0</v>
      </c>
      <c r="I180" s="39">
        <f>[2]Emissions!I2177</f>
        <v>0</v>
      </c>
      <c r="J180" s="39">
        <f>[2]Emissions!J2177</f>
        <v>0</v>
      </c>
      <c r="K180" s="39">
        <f>[2]Emissions!K2177</f>
        <v>0</v>
      </c>
      <c r="L180" s="39">
        <f>[2]Emissions!L2177</f>
        <v>0</v>
      </c>
      <c r="M180" s="39">
        <f>[2]Emissions!M2177</f>
        <v>0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UPS_CO2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TRA_ROA_LCV_LPG_EXS</v>
      </c>
      <c r="C182" s="10" t="str">
        <f>[2]Emissions!C2238</f>
        <v>TOT_CO2_EQ_GWP_100</v>
      </c>
      <c r="D182" s="10" t="str">
        <f>[2]Emissions!D2238</f>
        <v>TRA</v>
      </c>
      <c r="E182" s="39">
        <f>[2]Emissions!E2238</f>
        <v>2229.0619515267849</v>
      </c>
      <c r="F182" s="39">
        <f>[2]Emissions!F2238</f>
        <v>1114.530975763392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TRA_ROA_LCV_GSL_NEW</v>
      </c>
      <c r="C183" s="10" t="str">
        <f>[2]Emissions!C2231</f>
        <v>TOT_CO2</v>
      </c>
      <c r="D183" s="10" t="str">
        <f>[2]Emissions!D2231</f>
        <v>TRA</v>
      </c>
      <c r="E183" s="39">
        <f>[2]Emissions!E2231</f>
        <v>0</v>
      </c>
      <c r="F183" s="39">
        <f>[2]Emissions!F2231</f>
        <v>0</v>
      </c>
      <c r="G183" s="39">
        <f>[2]Emissions!G2231</f>
        <v>24916.386742037579</v>
      </c>
      <c r="H183" s="39">
        <f>[2]Emissions!H2231</f>
        <v>24916.386742037579</v>
      </c>
      <c r="I183" s="39">
        <f>[2]Emissions!I2231</f>
        <v>24916.386742037579</v>
      </c>
      <c r="J183" s="39">
        <f>[2]Emissions!J2231</f>
        <v>24916.386742037579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TRA_ROA_LCV_GSL_EXS</v>
      </c>
      <c r="C184" s="10" t="str">
        <f>[2]Emissions!C2224</f>
        <v>TOT_CH4</v>
      </c>
      <c r="D184" s="10" t="str">
        <f>[2]Emissions!D2224</f>
        <v>TRA</v>
      </c>
      <c r="E184" s="39">
        <f>[2]Emissions!E2224</f>
        <v>0.7508355874999999</v>
      </c>
      <c r="F184" s="39">
        <f>[2]Emissions!F2224</f>
        <v>0.3754177937499999</v>
      </c>
      <c r="G184" s="39">
        <f>[2]Emissions!G2224</f>
        <v>0</v>
      </c>
      <c r="H184" s="39">
        <f>[2]Emissions!H2224</f>
        <v>0</v>
      </c>
      <c r="I184" s="39">
        <f>[2]Emissions!I2224</f>
        <v>0</v>
      </c>
      <c r="J184" s="39">
        <f>[2]Emissions!J2224</f>
        <v>0</v>
      </c>
      <c r="K184" s="39">
        <f>[2]Emissions!K2224</f>
        <v>0</v>
      </c>
      <c r="L184" s="39">
        <f>[2]Emissions!L2224</f>
        <v>0</v>
      </c>
      <c r="M184" s="39">
        <f>[2]Emissions!M2224</f>
        <v>0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TRA_N2O</v>
      </c>
      <c r="D185" s="10" t="str">
        <f>[2]Emissions!D2217</f>
        <v>TRA</v>
      </c>
      <c r="E185" s="39">
        <f>[2]Emissions!E2217</f>
        <v>544.67157874015732</v>
      </c>
      <c r="F185" s="39">
        <f>[2]Emissions!F2217</f>
        <v>272.33578937007871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TRA_ROA_CAR_LPG_EXS</v>
      </c>
      <c r="C186" s="10" t="str">
        <f>[2]Emissions!C2137</f>
        <v>TRA_CH4</v>
      </c>
      <c r="D186" s="10" t="str">
        <f>[2]Emissions!D2137</f>
        <v>TRA</v>
      </c>
      <c r="E186" s="39">
        <f>[2]Emissions!E2137</f>
        <v>265.72941608391608</v>
      </c>
      <c r="F186" s="39">
        <f>[2]Emissions!F2137</f>
        <v>132.86470804195801</v>
      </c>
      <c r="G186" s="39">
        <f>[2]Emissions!G2137</f>
        <v>0</v>
      </c>
      <c r="H186" s="39">
        <f>[2]Emissions!H2137</f>
        <v>0</v>
      </c>
      <c r="I186" s="39">
        <f>[2]Emissions!I2137</f>
        <v>0</v>
      </c>
      <c r="J186" s="39">
        <f>[2]Emissions!J2137</f>
        <v>0</v>
      </c>
      <c r="K186" s="39">
        <f>[2]Emissions!K2137</f>
        <v>0</v>
      </c>
      <c r="L186" s="39">
        <f>[2]Emissions!L2137</f>
        <v>0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TRA_ROA_CAR_GSL_NEW</v>
      </c>
      <c r="C187" s="10" t="str">
        <f>[2]Emissions!C2130</f>
        <v>TOT_CO2_EQ_GWP_100</v>
      </c>
      <c r="D187" s="10" t="str">
        <f>[2]Emissions!D2130</f>
        <v>TRA</v>
      </c>
      <c r="E187" s="39">
        <f>[2]Emissions!E2130</f>
        <v>44349.182643235828</v>
      </c>
      <c r="F187" s="39">
        <f>[2]Emissions!F2130</f>
        <v>121423.99534215051</v>
      </c>
      <c r="G187" s="39">
        <f>[2]Emissions!G2130</f>
        <v>140596.42444548369</v>
      </c>
      <c r="H187" s="39">
        <f>[2]Emissions!H2130</f>
        <v>139715.9921924459</v>
      </c>
      <c r="I187" s="39">
        <f>[2]Emissions!I2130</f>
        <v>62641.17949353117</v>
      </c>
      <c r="J187" s="39">
        <f>[2]Emissions!J2130</f>
        <v>43468.750390198082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TRA_ROA_CAR_GSL_EXS</v>
      </c>
      <c r="C188" s="10" t="str">
        <f>[2]Emissions!C2123</f>
        <v>TOT_CO2</v>
      </c>
      <c r="D188" s="10" t="str">
        <f>[2]Emissions!D2123</f>
        <v>TRA</v>
      </c>
      <c r="E188" s="39">
        <f>[2]Emissions!E2123</f>
        <v>215617.41382323761</v>
      </c>
      <c r="F188" s="39">
        <f>[2]Emissions!F2123</f>
        <v>107808.70691161881</v>
      </c>
      <c r="G188" s="39">
        <f>[2]Emissions!G2123</f>
        <v>0</v>
      </c>
      <c r="H188" s="39">
        <f>[2]Emissions!H2123</f>
        <v>0</v>
      </c>
      <c r="I188" s="39">
        <f>[2]Emissions!I2123</f>
        <v>0</v>
      </c>
      <c r="J188" s="39">
        <f>[2]Emissions!J2123</f>
        <v>0</v>
      </c>
      <c r="K188" s="39">
        <f>[2]Emissions!K2123</f>
        <v>0</v>
      </c>
      <c r="L188" s="39">
        <f>[2]Emissions!L2123</f>
        <v>0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TRA_N2O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9.2000537634408559</v>
      </c>
      <c r="H189" s="39">
        <f>[2]Emissions!H2116</f>
        <v>55.643646317166628</v>
      </c>
      <c r="I189" s="39">
        <f>[2]Emissions!I2116</f>
        <v>55.643646317166628</v>
      </c>
      <c r="J189" s="39">
        <f>[2]Emissions!J2116</f>
        <v>46.443592553725779</v>
      </c>
      <c r="K189" s="39">
        <f>[2]Emissions!K2116</f>
        <v>0</v>
      </c>
      <c r="L189" s="39">
        <f>[2]Emissions!L2116</f>
        <v>0</v>
      </c>
      <c r="M189" s="39">
        <f>[2]Emissions!M2116</f>
        <v>0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UPS_CO2</v>
      </c>
      <c r="D191" s="10" t="str">
        <f>[2]Emissions!D2342</f>
        <v>UPS</v>
      </c>
      <c r="E191" s="39">
        <f>[2]Emissions!E2342</f>
        <v>0</v>
      </c>
      <c r="F191" s="39">
        <f>[2]Emissions!F2342</f>
        <v>0</v>
      </c>
      <c r="G191" s="39">
        <f>[2]Emissions!G2342</f>
        <v>0</v>
      </c>
      <c r="H191" s="39">
        <f>[2]Emissions!H2342</f>
        <v>0</v>
      </c>
      <c r="I191" s="39">
        <f>[2]Emissions!I2342</f>
        <v>0</v>
      </c>
      <c r="J191" s="39">
        <f>[2]Emissions!J2342</f>
        <v>0</v>
      </c>
      <c r="K191" s="39">
        <f>[2]Emissions!K2342</f>
        <v>0</v>
      </c>
      <c r="L191" s="39">
        <f>[2]Emissions!L2342</f>
        <v>0</v>
      </c>
      <c r="M191" s="39">
        <f>[2]Emissions!M2342</f>
        <v>0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TRA_ROA_HTR_LNG_NEW</v>
      </c>
      <c r="C193" s="10" t="str">
        <f>[2]Emissions!C2184</f>
        <v>TOT_CO2_EQ_GWP_100</v>
      </c>
      <c r="D193" s="10" t="str">
        <f>[2]Emissions!D2184</f>
        <v>TRA</v>
      </c>
      <c r="E193" s="39">
        <f>[2]Emissions!E2184</f>
        <v>0</v>
      </c>
      <c r="F193" s="39">
        <f>[2]Emissions!F2184</f>
        <v>0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TRA_ROA_HTR_DST_EXS</v>
      </c>
      <c r="C194" s="10" t="str">
        <f>[2]Emissions!C2163</f>
        <v>TOT_CO2_EQ_GWP_100</v>
      </c>
      <c r="D194" s="10" t="str">
        <f>[2]Emissions!D2163</f>
        <v>TRA</v>
      </c>
      <c r="E194" s="39">
        <f>[2]Emissions!E2163</f>
        <v>199922.0194136338</v>
      </c>
      <c r="F194" s="39">
        <f>[2]Emissions!F2163</f>
        <v>111497.38069977101</v>
      </c>
      <c r="G194" s="39">
        <f>[2]Emissions!G2163</f>
        <v>0</v>
      </c>
      <c r="H194" s="39">
        <f>[2]Emissions!H2163</f>
        <v>0</v>
      </c>
      <c r="I194" s="39">
        <f>[2]Emissions!I2163</f>
        <v>0</v>
      </c>
      <c r="J194" s="39">
        <f>[2]Emissions!J2163</f>
        <v>0</v>
      </c>
      <c r="K194" s="39">
        <f>[2]Emissions!K2163</f>
        <v>0</v>
      </c>
      <c r="L194" s="39">
        <f>[2]Emissions!L2163</f>
        <v>0</v>
      </c>
      <c r="M194" s="39">
        <f>[2]Emissions!M2163</f>
        <v>0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TRA_ROA_MTR_DPH_NEW</v>
      </c>
      <c r="C196" s="10" t="str">
        <f>[2]Emissions!C2263</f>
        <v>TOT_CH4</v>
      </c>
      <c r="D196" s="10" t="str">
        <f>[2]Emissions!D2263</f>
        <v>TRA</v>
      </c>
      <c r="E196" s="39">
        <f>[2]Emissions!E2263</f>
        <v>0</v>
      </c>
      <c r="F196" s="39">
        <f>[2]Emissions!F2263</f>
        <v>0</v>
      </c>
      <c r="G196" s="39">
        <f>[2]Emissions!G2263</f>
        <v>2.091474121996303E-4</v>
      </c>
      <c r="H196" s="39">
        <f>[2]Emissions!H2263</f>
        <v>2.091474121996303E-4</v>
      </c>
      <c r="I196" s="39">
        <f>[2]Emissions!I2263</f>
        <v>7.4414605183197044E-3</v>
      </c>
      <c r="J196" s="39">
        <f>[2]Emissions!J2263</f>
        <v>4.4179096039171507E-2</v>
      </c>
      <c r="K196" s="39">
        <f>[2]Emissions!K2263</f>
        <v>0.24810950345314359</v>
      </c>
      <c r="L196" s="39">
        <f>[2]Emissions!L2263</f>
        <v>0.55809794650950817</v>
      </c>
      <c r="M196" s="39">
        <f>[2]Emissions!M2263</f>
        <v>0.31722075616248457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TRA_ROA_MTR_DST_NEW</v>
      </c>
      <c r="C198" s="10" t="str">
        <f>[2]Emissions!C2278</f>
        <v>TRA_CH4</v>
      </c>
      <c r="D198" s="10" t="str">
        <f>[2]Emissions!D2278</f>
        <v>TRA</v>
      </c>
      <c r="E198" s="39">
        <f>[2]Emissions!E2278</f>
        <v>719.82922947131578</v>
      </c>
      <c r="F198" s="39">
        <f>[2]Emissions!F2278</f>
        <v>3249.0672666629198</v>
      </c>
      <c r="G198" s="39">
        <f>[2]Emissions!G2278</f>
        <v>5357.9994070563334</v>
      </c>
      <c r="H198" s="39">
        <f>[2]Emissions!H2278</f>
        <v>5771.409226506823</v>
      </c>
      <c r="I198" s="39">
        <f>[2]Emissions!I2278</f>
        <v>5812.7242037335945</v>
      </c>
      <c r="J198" s="39">
        <f>[2]Emissions!J2278</f>
        <v>5186.8028162220216</v>
      </c>
      <c r="K198" s="39">
        <f>[2]Emissions!K2278</f>
        <v>2935.5682751427712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TRA_ROA_MOP_GSL_EXS</v>
      </c>
      <c r="C199" s="10" t="str">
        <f>[2]Emissions!C2258</f>
        <v>TOT_CO2</v>
      </c>
      <c r="D199" s="10" t="str">
        <f>[2]Emissions!D2258</f>
        <v>TRA</v>
      </c>
      <c r="E199" s="39">
        <f>[2]Emissions!E2258</f>
        <v>215.94101987726779</v>
      </c>
      <c r="F199" s="39">
        <f>[2]Emissions!F2258</f>
        <v>107.9705099386339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TRA_ROA_CAR_LPG_NEW</v>
      </c>
      <c r="C200" s="10" t="str">
        <f>[2]Emissions!C2143</f>
        <v>TRA_CO2</v>
      </c>
      <c r="D200" s="10" t="str">
        <f>[2]Emissions!D2143</f>
        <v>TRA</v>
      </c>
      <c r="E200" s="39">
        <f>[2]Emissions!E2143</f>
        <v>3930.5629238067022</v>
      </c>
      <c r="F200" s="39">
        <f>[2]Emissions!F2143</f>
        <v>5487.9086961811317</v>
      </c>
      <c r="G200" s="39">
        <f>[2]Emissions!G2143</f>
        <v>2934.5290132727409</v>
      </c>
      <c r="H200" s="39">
        <f>[2]Emissions!H2143</f>
        <v>1557.34577237443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TRA_CO2</v>
      </c>
      <c r="D201" s="10" t="str">
        <f>[2]Emissions!D2273</f>
        <v>TRA</v>
      </c>
      <c r="E201" s="39">
        <f>[2]Emissions!E2273</f>
        <v>129571.0651289809</v>
      </c>
      <c r="F201" s="39">
        <f>[2]Emissions!F2273</f>
        <v>64785.532564490437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TRA_ROA_LCV_DPH_NEW</v>
      </c>
      <c r="C202" s="10" t="str">
        <f>[2]Emissions!C2210</f>
        <v>TRA_CO2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61.541717818100899</v>
      </c>
      <c r="J202" s="39">
        <f>[2]Emissions!J2210</f>
        <v>365.86300364716948</v>
      </c>
      <c r="K202" s="39">
        <f>[2]Emissions!K2210</f>
        <v>1464.7920791449631</v>
      </c>
      <c r="L202" s="39">
        <f>[2]Emissions!L2210</f>
        <v>592.16801919623038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TRA_ROA_BUS_NGA_NEW</v>
      </c>
      <c r="C203" s="10" t="str">
        <f>[2]Emissions!C2095</f>
        <v>TOT_CH4</v>
      </c>
      <c r="D203" s="10" t="str">
        <f>[2]Emissions!D2095</f>
        <v>TRA</v>
      </c>
      <c r="E203" s="39">
        <f>[2]Emissions!E2095</f>
        <v>1.9377402227141589E-2</v>
      </c>
      <c r="F203" s="39">
        <f>[2]Emissions!F2095</f>
        <v>2.4800431180370969E-2</v>
      </c>
      <c r="G203" s="39">
        <f>[2]Emissions!G2095</f>
        <v>2.4800431180370969E-2</v>
      </c>
      <c r="H203" s="39">
        <f>[2]Emissions!H2095</f>
        <v>1.20385944185125E-2</v>
      </c>
      <c r="I203" s="39">
        <f>[2]Emissions!I2095</f>
        <v>5.4230289532293946E-3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2.2442338834480721E-3</v>
      </c>
      <c r="I204" s="39">
        <f>[2]Emissions!I613</f>
        <v>2.3470390125857232E-2</v>
      </c>
      <c r="J204" s="39">
        <f>[2]Emissions!J613</f>
        <v>0.1198888997021323</v>
      </c>
      <c r="K204" s="39">
        <f>[2]Emissions!K613</f>
        <v>0.82326358785436238</v>
      </c>
      <c r="L204" s="39">
        <f>[2]Emissions!L613</f>
        <v>4.6312393278055124</v>
      </c>
      <c r="M204" s="39">
        <f>[2]Emissions!M613</f>
        <v>4.5618039167749664</v>
      </c>
    </row>
    <row r="205" spans="1:13">
      <c r="A205" s="10" t="str">
        <f>[2]Emissions!A2190</f>
        <v>EUR</v>
      </c>
      <c r="B205" s="10" t="str">
        <f>[2]Emissions!B2190</f>
        <v>TRA_ROA_HTR_LPG_NEW</v>
      </c>
      <c r="C205" s="10" t="str">
        <f>[2]Emissions!C2190</f>
        <v>TOT_CO2_EQ_GWP_100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3960.201012250815</v>
      </c>
      <c r="I205" s="39">
        <f>[2]Emissions!I2190</f>
        <v>3960.201012250815</v>
      </c>
      <c r="J205" s="39">
        <f>[2]Emissions!J2190</f>
        <v>3960.201012250815</v>
      </c>
      <c r="K205" s="39">
        <f>[2]Emissions!K2190</f>
        <v>3960.201012250815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TRA_N2O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4.1829482439926062E-2</v>
      </c>
      <c r="H206" s="39">
        <f>[2]Emissions!H2268</f>
        <v>4.1829482439926062E-2</v>
      </c>
      <c r="I206" s="39">
        <f>[2]Emissions!I2268</f>
        <v>1.4882921036639409</v>
      </c>
      <c r="J206" s="39">
        <f>[2]Emissions!J2268</f>
        <v>8.8358192078342999</v>
      </c>
      <c r="K206" s="39">
        <f>[2]Emissions!K2268</f>
        <v>49.621900690628713</v>
      </c>
      <c r="L206" s="39">
        <f>[2]Emissions!L2268</f>
        <v>111.6195893019016</v>
      </c>
      <c r="M206" s="39">
        <f>[2]Emissions!M2268</f>
        <v>63.4441512324969</v>
      </c>
    </row>
    <row r="207" spans="1:13">
      <c r="A207" s="10" t="str">
        <f>[2]Emissions!A2090</f>
        <v>EUR</v>
      </c>
      <c r="B207" s="10" t="str">
        <f>[2]Emissions!B2090</f>
        <v>TRA_ROA_BUS_NGA_EXS</v>
      </c>
      <c r="C207" s="10" t="str">
        <f>[2]Emissions!C2090</f>
        <v>TOT_CO2</v>
      </c>
      <c r="D207" s="10" t="str">
        <f>[2]Emissions!D2090</f>
        <v>TRA</v>
      </c>
      <c r="E207" s="39">
        <f>[2]Emissions!E2090</f>
        <v>247.28278155339811</v>
      </c>
      <c r="F207" s="39">
        <f>[2]Emissions!F2090</f>
        <v>123.641390776699</v>
      </c>
      <c r="G207" s="39">
        <f>[2]Emissions!G2090</f>
        <v>0</v>
      </c>
      <c r="H207" s="39">
        <f>[2]Emissions!H2090</f>
        <v>0</v>
      </c>
      <c r="I207" s="39">
        <f>[2]Emissions!I2090</f>
        <v>0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TRA_ROA_HTR_DPH_NEW</v>
      </c>
      <c r="C209" s="10" t="str">
        <f>[2]Emissions!C2156</f>
        <v>TOT_CO2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47.33862443674483</v>
      </c>
      <c r="J209" s="39">
        <f>[2]Emissions!J2156</f>
        <v>280.75094400189681</v>
      </c>
      <c r="K209" s="39">
        <f>[2]Emissions!K2156</f>
        <v>1647.9808218670969</v>
      </c>
      <c r="L209" s="39">
        <f>[2]Emissions!L2156</f>
        <v>9129.0551318117487</v>
      </c>
      <c r="M209" s="39">
        <f>[2]Emissions!M2156</f>
        <v>20296.492404564011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TRA_N2O</v>
      </c>
      <c r="D210" s="10" t="str">
        <f>[2]Emissions!D2149</f>
        <v>TRA</v>
      </c>
      <c r="E210" s="39">
        <f>[2]Emissions!E2149</f>
        <v>1.1788702797202799</v>
      </c>
      <c r="F210" s="39">
        <f>[2]Emissions!F2149</f>
        <v>0.58943513986013985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TRA_CO2</v>
      </c>
      <c r="D212" s="10" t="str">
        <f>[2]Emissions!D2297</f>
        <v>TRA</v>
      </c>
      <c r="E212" s="39">
        <f>[2]Emissions!E2297</f>
        <v>1086.147870238095</v>
      </c>
      <c r="F212" s="39">
        <f>[2]Emissions!F2297</f>
        <v>543.07393511904763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TRA_CO2</v>
      </c>
      <c r="D213" s="10" t="str">
        <f>[2]Emissions!D2303</f>
        <v>TRA</v>
      </c>
      <c r="E213" s="39">
        <f>[2]Emissions!E2303</f>
        <v>1137.414198191489</v>
      </c>
      <c r="F213" s="39">
        <f>[2]Emissions!F2303</f>
        <v>1137.414198191489</v>
      </c>
      <c r="G213" s="39">
        <f>[2]Emissions!G2303</f>
        <v>1137.414198191489</v>
      </c>
      <c r="H213" s="39">
        <f>[2]Emissions!H2303</f>
        <v>2805.2756623404262</v>
      </c>
      <c r="I213" s="39">
        <f>[2]Emissions!I2303</f>
        <v>1667.8614641489371</v>
      </c>
      <c r="J213" s="39">
        <f>[2]Emissions!J2303</f>
        <v>1667.8614641489371</v>
      </c>
      <c r="K213" s="39">
        <f>[2]Emissions!K2303</f>
        <v>1667.8614641489371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TRA_ROA_LCV_LPG_NEW</v>
      </c>
      <c r="C214" s="10" t="str">
        <f>[2]Emissions!C2243</f>
        <v>TOT_CO2</v>
      </c>
      <c r="D214" s="10" t="str">
        <f>[2]Emissions!D2243</f>
        <v>TRA</v>
      </c>
      <c r="E214" s="39">
        <f>[2]Emissions!E2243</f>
        <v>576.84801966240866</v>
      </c>
      <c r="F214" s="39">
        <f>[2]Emissions!F2243</f>
        <v>608.06945093978106</v>
      </c>
      <c r="G214" s="39">
        <f>[2]Emissions!G2243</f>
        <v>608.06945093978106</v>
      </c>
      <c r="H214" s="39">
        <f>[2]Emissions!H2243</f>
        <v>4.847162846715328</v>
      </c>
      <c r="I214" s="39">
        <f>[2]Emissions!I2243</f>
        <v>30.1759647810219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TRA_ROA_LCV_DHE_NEW</v>
      </c>
      <c r="C215" s="10" t="str">
        <f>[2]Emissions!C2203</f>
        <v>TOT_CO2_EQ_GWP_100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0</v>
      </c>
      <c r="I215" s="39">
        <f>[2]Emissions!I2203</f>
        <v>0</v>
      </c>
      <c r="J215" s="39">
        <f>[2]Emissions!J2203</f>
        <v>0</v>
      </c>
      <c r="K215" s="39">
        <f>[2]Emissions!K2203</f>
        <v>0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TRA_ROA_HTR_NGA_NEW</v>
      </c>
      <c r="C216" s="10" t="str">
        <f>[2]Emissions!C2196</f>
        <v>TOT_CO2</v>
      </c>
      <c r="D216" s="10" t="str">
        <f>[2]Emissions!D2196</f>
        <v>TRA</v>
      </c>
      <c r="E216" s="39">
        <f>[2]Emissions!E2196</f>
        <v>2448.197297256097</v>
      </c>
      <c r="F216" s="39">
        <f>[2]Emissions!F2196</f>
        <v>2580.626936487804</v>
      </c>
      <c r="G216" s="39">
        <f>[2]Emissions!G2196</f>
        <v>2623.5595619390242</v>
      </c>
      <c r="H216" s="39">
        <f>[2]Emissions!H2196</f>
        <v>3300.7026205232351</v>
      </c>
      <c r="I216" s="39">
        <f>[2]Emissions!I2196</f>
        <v>35173.441997216993</v>
      </c>
      <c r="J216" s="39">
        <f>[2]Emissions!J2196</f>
        <v>86600.660696403997</v>
      </c>
      <c r="K216" s="39">
        <f>[2]Emissions!K2196</f>
        <v>137876.1766855639</v>
      </c>
      <c r="L216" s="39">
        <f>[2]Emissions!L2196</f>
        <v>137199.03362697971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TRA_ROA_CAR_DST_NEW</v>
      </c>
      <c r="C217" s="10" t="str">
        <f>[2]Emissions!C2109</f>
        <v>TRA_CH4</v>
      </c>
      <c r="D217" s="10" t="str">
        <f>[2]Emissions!D2109</f>
        <v>TRA</v>
      </c>
      <c r="E217" s="39">
        <f>[2]Emissions!E2109</f>
        <v>340.96855268680832</v>
      </c>
      <c r="F217" s="39">
        <f>[2]Emissions!F2109</f>
        <v>2146.3740569015649</v>
      </c>
      <c r="G217" s="39">
        <f>[2]Emissions!G2109</f>
        <v>4945.2040849967934</v>
      </c>
      <c r="H217" s="39">
        <f>[2]Emissions!H2109</f>
        <v>4945.2040849967916</v>
      </c>
      <c r="I217" s="39">
        <f>[2]Emissions!I2109</f>
        <v>3139.798580782036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TRA_N2O</v>
      </c>
      <c r="D218" s="10" t="str">
        <f>[2]Emissions!D2075</f>
        <v>TRA</v>
      </c>
      <c r="E218" s="39">
        <f>[2]Emissions!E2075</f>
        <v>5.0363278688524593</v>
      </c>
      <c r="F218" s="39">
        <f>[2]Emissions!F2075</f>
        <v>2.5181639344262292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TRA_CO2</v>
      </c>
      <c r="D219" s="10" t="str">
        <f>[2]Emissions!D2309</f>
        <v>TRA</v>
      </c>
      <c r="E219" s="39">
        <f>[2]Emissions!E2309</f>
        <v>6.2473583333333336</v>
      </c>
      <c r="F219" s="39">
        <f>[2]Emissions!F2309</f>
        <v>3.1236791666666668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UPS_BIO_REF_GEN2_FT_LGC_KER_NEW</v>
      </c>
      <c r="C220" s="10" t="str">
        <f>[2]Emissions!C2327</f>
        <v>TOT_CO2_EQ_GWP_100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12.98088754214243</v>
      </c>
      <c r="J220" s="39">
        <f>[2]Emissions!J2327</f>
        <v>29.111392422140131</v>
      </c>
      <c r="K220" s="39">
        <f>[2]Emissions!K2327</f>
        <v>63.553456483171857</v>
      </c>
      <c r="L220" s="39">
        <f>[2]Emissions!L2327</f>
        <v>46.658443715939711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TRA_ROA_LCV_NGA_NEW</v>
      </c>
      <c r="C223" s="10" t="str">
        <f>[2]Emissions!C2248</f>
        <v>TOT_CO2</v>
      </c>
      <c r="D223" s="10" t="str">
        <f>[2]Emissions!D2248</f>
        <v>TRA</v>
      </c>
      <c r="E223" s="39">
        <f>[2]Emissions!E2248</f>
        <v>0</v>
      </c>
      <c r="F223" s="39">
        <f>[2]Emissions!F2248</f>
        <v>0</v>
      </c>
      <c r="G223" s="39">
        <f>[2]Emissions!G2248</f>
        <v>0</v>
      </c>
      <c r="H223" s="39">
        <f>[2]Emissions!H2248</f>
        <v>0</v>
      </c>
      <c r="I223" s="39">
        <f>[2]Emissions!I2248</f>
        <v>0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TRA_CO2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1659.970489875898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UPS_SCN_FREF</v>
      </c>
      <c r="C228" s="10" t="str">
        <f>[2]Emissions!C2360</f>
        <v>TOT_CO2</v>
      </c>
      <c r="D228" s="10" t="str">
        <f>[2]Emissions!D2360</f>
        <v>UPS</v>
      </c>
      <c r="E228" s="39">
        <f>[2]Emissions!E2360</f>
        <v>42940.042915929051</v>
      </c>
      <c r="F228" s="39">
        <f>[2]Emissions!F2360</f>
        <v>41961.678658238307</v>
      </c>
      <c r="G228" s="39">
        <f>[2]Emissions!G2360</f>
        <v>40236.662032575878</v>
      </c>
      <c r="H228" s="39">
        <f>[2]Emissions!H2360</f>
        <v>37639.780580021397</v>
      </c>
      <c r="I228" s="39">
        <f>[2]Emissions!I2360</f>
        <v>29058.53580223913</v>
      </c>
      <c r="J228" s="39">
        <f>[2]Emissions!J2360</f>
        <v>24007.49088655561</v>
      </c>
      <c r="K228" s="39">
        <f>[2]Emissions!K2360</f>
        <v>19571.03852982531</v>
      </c>
      <c r="L228" s="39">
        <f>[2]Emissions!L2360</f>
        <v>13957.82174864937</v>
      </c>
      <c r="M228" s="39">
        <f>[2]Emissions!M2360</f>
        <v>8287.8916969705388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TRA_CO2</v>
      </c>
      <c r="D232" s="10" t="str">
        <f>[2]Emissions!D2080</f>
        <v>TRA</v>
      </c>
      <c r="E232" s="39">
        <f>[2]Emissions!E2080</f>
        <v>4.5704033311561094</v>
      </c>
      <c r="F232" s="39">
        <f>[2]Emissions!F2080</f>
        <v>4.5704033311561103</v>
      </c>
      <c r="G232" s="39">
        <f>[2]Emissions!G2080</f>
        <v>4.5704033311561094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UPS_BIO_REF_GEN2_FT_LGC_DST_NEW</v>
      </c>
      <c r="C235" s="10" t="str">
        <f>[2]Emissions!C2321</f>
        <v>TOT_CO2_EQ_GWP_100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739.00698487468628</v>
      </c>
      <c r="J235" s="39">
        <f>[2]Emissions!J2321</f>
        <v>828.44476495255515</v>
      </c>
      <c r="K235" s="39">
        <f>[2]Emissions!K2321</f>
        <v>935.16166466476227</v>
      </c>
      <c r="L235" s="39">
        <f>[2]Emissions!L2321</f>
        <v>935.16166466476227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TRA_CO2</v>
      </c>
      <c r="D237" s="10" t="str">
        <f>[2]Emissions!D2315</f>
        <v>TRA</v>
      </c>
      <c r="E237" s="39">
        <f>[2]Emissions!E2315</f>
        <v>0</v>
      </c>
      <c r="F237" s="39">
        <f>[2]Emissions!F2315</f>
        <v>52.585776249999888</v>
      </c>
      <c r="G237" s="39">
        <f>[2]Emissions!G2315</f>
        <v>71.08713499999989</v>
      </c>
      <c r="H237" s="39">
        <f>[2]Emissions!H2315</f>
        <v>71.08713499999989</v>
      </c>
      <c r="I237" s="39">
        <f>[2]Emissions!I2315</f>
        <v>71.08713499999989</v>
      </c>
      <c r="J237" s="39">
        <f>[2]Emissions!J2315</f>
        <v>3547.7654439679591</v>
      </c>
      <c r="K237" s="39">
        <f>[2]Emissions!K2315</f>
        <v>13840.12808171603</v>
      </c>
      <c r="L237" s="39">
        <f>[2]Emissions!L2315</f>
        <v>13840.12808171603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TRA_ROA_BUS_GSL_EXS</v>
      </c>
      <c r="C239" s="10" t="str">
        <f>[2]Emissions!C2070</f>
        <v>TOT_CH4</v>
      </c>
      <c r="D239" s="10" t="str">
        <f>[2]Emissions!D2070</f>
        <v>TRA</v>
      </c>
      <c r="E239" s="39">
        <f>[2]Emissions!E2070</f>
        <v>2.5181639344262291E-2</v>
      </c>
      <c r="F239" s="39">
        <f>[2]Emissions!F2070</f>
        <v>1.2590819672131151E-2</v>
      </c>
      <c r="G239" s="39">
        <f>[2]Emissions!G2070</f>
        <v>0</v>
      </c>
      <c r="H239" s="39">
        <f>[2]Emissions!H2070</f>
        <v>0</v>
      </c>
      <c r="I239" s="39">
        <f>[2]Emissions!I2070</f>
        <v>0</v>
      </c>
      <c r="J239" s="39">
        <f>[2]Emissions!J2070</f>
        <v>0</v>
      </c>
      <c r="K239" s="39">
        <f>[2]Emissions!K2070</f>
        <v>0</v>
      </c>
      <c r="L239" s="39">
        <f>[2]Emissions!L2070</f>
        <v>0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TRA_ROA_BUS_DST_NEW</v>
      </c>
      <c r="C240" s="10" t="str">
        <f>[2]Emissions!C2063</f>
        <v>TOT_CH4</v>
      </c>
      <c r="D240" s="10" t="str">
        <f>[2]Emissions!D2063</f>
        <v>TRA</v>
      </c>
      <c r="E240" s="39">
        <f>[2]Emissions!E2063</f>
        <v>1.256322403846154</v>
      </c>
      <c r="F240" s="39">
        <f>[2]Emissions!F2063</f>
        <v>1.472719141730237</v>
      </c>
      <c r="G240" s="39">
        <f>[2]Emissions!G2063</f>
        <v>2.2238540784394818</v>
      </c>
      <c r="H240" s="39">
        <f>[2]Emissions!H2063</f>
        <v>2.421164158654729</v>
      </c>
      <c r="I240" s="39">
        <f>[2]Emissions!I2063</f>
        <v>2.2485927755861881</v>
      </c>
      <c r="J240" s="39">
        <f>[2]Emissions!J2063</f>
        <v>1.5988235318267321</v>
      </c>
      <c r="K240" s="39">
        <f>[2]Emissions!K2063</f>
        <v>0.44483130211116673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UPS_SCN_GAS_BFG</v>
      </c>
      <c r="C241" s="10" t="str">
        <f>[2]Emissions!C2365</f>
        <v>UPS_CO2_PRC</v>
      </c>
      <c r="D241" s="10" t="str">
        <f>[2]Emissions!D2365</f>
        <v>UPS</v>
      </c>
      <c r="E241" s="39">
        <f>[2]Emissions!E2365</f>
        <v>48119.642973807371</v>
      </c>
      <c r="F241" s="39">
        <f>[2]Emissions!F2365</f>
        <v>41101.421284402822</v>
      </c>
      <c r="G241" s="39">
        <f>[2]Emissions!G2365</f>
        <v>36394.505040865937</v>
      </c>
      <c r="H241" s="39">
        <f>[2]Emissions!H2365</f>
        <v>22777.570850612239</v>
      </c>
      <c r="I241" s="39">
        <f>[2]Emissions!I2365</f>
        <v>0</v>
      </c>
      <c r="J241" s="39">
        <f>[2]Emissions!J2365</f>
        <v>0</v>
      </c>
      <c r="K241" s="39">
        <f>[2]Emissions!K2365</f>
        <v>0</v>
      </c>
      <c r="L241" s="39">
        <f>[2]Emissions!L2365</f>
        <v>0</v>
      </c>
      <c r="M241" s="39">
        <f>[2]Emissions!M2365</f>
        <v>7043.6064242284092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UPS_COA2DST_NEW</v>
      </c>
      <c r="C244" s="10" t="str">
        <f>[2]Emissions!C2332</f>
        <v>TOT_CH4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UPS_N2O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26.304025889039469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TRA_ROA_CAR_DST_EXS</v>
      </c>
      <c r="C249" s="10" t="str">
        <f>[2]Emissions!C2102</f>
        <v>TOT_CO2</v>
      </c>
      <c r="D249" s="10" t="str">
        <f>[2]Emissions!D2102</f>
        <v>TRA</v>
      </c>
      <c r="E249" s="39">
        <f>[2]Emissions!E2102</f>
        <v>83185.303043046355</v>
      </c>
      <c r="F249" s="39">
        <f>[2]Emissions!F2102</f>
        <v>41592.651521523178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TRA_ROA_BUS_LPG_NEW</v>
      </c>
      <c r="C252" s="10" t="str">
        <f>[2]Emissions!C2085</f>
        <v>TOT_N2O</v>
      </c>
      <c r="D252" s="10" t="str">
        <f>[2]Emissions!D2085</f>
        <v>TRA</v>
      </c>
      <c r="E252" s="39">
        <f>[2]Emissions!E2085</f>
        <v>6.3098415615358431E-3</v>
      </c>
      <c r="F252" s="39">
        <f>[2]Emissions!F2085</f>
        <v>6.3098415615358422E-3</v>
      </c>
      <c r="G252" s="39">
        <f>[2]Emissions!G2085</f>
        <v>6.3098415615358431E-3</v>
      </c>
      <c r="H252" s="39">
        <f>[2]Emissions!H2085</f>
        <v>6.3098415615358422E-3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UPS_N2O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TRA_ROA_MCY_GSL_EXS</v>
      </c>
      <c r="C256" s="10" t="str">
        <f>[2]Emissions!C2253</f>
        <v>TOT_CO2</v>
      </c>
      <c r="D256" s="10" t="str">
        <f>[2]Emissions!D2253</f>
        <v>TRA</v>
      </c>
      <c r="E256" s="39">
        <f>[2]Emissions!E2253</f>
        <v>1943.1192765853659</v>
      </c>
      <c r="F256" s="39">
        <f>[2]Emissions!F2253</f>
        <v>971.55963829268285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TRA_N2O</v>
      </c>
      <c r="D257" s="10" t="str">
        <f>[2]Emissions!D2056</f>
        <v>TRA</v>
      </c>
      <c r="E257" s="39">
        <f>[2]Emissions!E2056</f>
        <v>0</v>
      </c>
      <c r="F257" s="39">
        <f>[2]Emissions!F2056</f>
        <v>1.336053343949044E-2</v>
      </c>
      <c r="G257" s="39">
        <f>[2]Emissions!G2056</f>
        <v>8.2715098312908159E-2</v>
      </c>
      <c r="H257" s="39">
        <f>[2]Emissions!H2056</f>
        <v>8.2715098312908159E-2</v>
      </c>
      <c r="I257" s="39">
        <f>[2]Emissions!I2056</f>
        <v>2.924202884212046</v>
      </c>
      <c r="J257" s="39">
        <f>[2]Emissions!J2056</f>
        <v>16.526457016969658</v>
      </c>
      <c r="K257" s="39">
        <f>[2]Emissions!K2056</f>
        <v>37.383927113018032</v>
      </c>
      <c r="L257" s="39">
        <f>[2]Emissions!L2056</f>
        <v>14.543848276469911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TRA_ROA_CAR_DST_EXS</v>
      </c>
      <c r="C260" s="10" t="str">
        <f>[2]Emissions!C2101</f>
        <v>TOT_CH4</v>
      </c>
      <c r="D260" s="10" t="str">
        <f>[2]Emissions!D2101</f>
        <v>TRA</v>
      </c>
      <c r="E260" s="39">
        <f>[2]Emissions!E2101</f>
        <v>3.4069066092715219</v>
      </c>
      <c r="F260" s="39">
        <f>[2]Emissions!F2101</f>
        <v>1.7034533046357621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TRA_ROA_HTR_DST_NEW</v>
      </c>
      <c r="C261" s="10" t="str">
        <f>[2]Emissions!C2169</f>
        <v>TOT_CO2</v>
      </c>
      <c r="D261" s="10" t="str">
        <f>[2]Emissions!D2169</f>
        <v>TRA</v>
      </c>
      <c r="E261" s="39">
        <f>[2]Emissions!E2169</f>
        <v>66977.594323793252</v>
      </c>
      <c r="F261" s="39">
        <f>[2]Emissions!F2169</f>
        <v>212584.78184727079</v>
      </c>
      <c r="G261" s="39">
        <f>[2]Emissions!G2169</f>
        <v>367305.29147278861</v>
      </c>
      <c r="H261" s="39">
        <f>[2]Emissions!H2169</f>
        <v>391216.38552819652</v>
      </c>
      <c r="I261" s="39">
        <f>[2]Emissions!I2169</f>
        <v>356288.36786366638</v>
      </c>
      <c r="J261" s="39">
        <f>[2]Emissions!J2169</f>
        <v>289108.64200525911</v>
      </c>
      <c r="K261" s="39">
        <f>[2]Emissions!K2169</f>
        <v>212181.05923157261</v>
      </c>
      <c r="L261" s="39">
        <f>[2]Emissions!L2169</f>
        <v>119685.6287813259</v>
      </c>
      <c r="M261" s="39">
        <f>[2]Emissions!M2169</f>
        <v>107794.5802331739</v>
      </c>
    </row>
    <row r="262" spans="1:13">
      <c r="A262" s="10" t="str">
        <f>[2]Emissions!A2176</f>
        <v>EUR</v>
      </c>
      <c r="B262" s="10" t="str">
        <f>[2]Emissions!B2176</f>
        <v>TRA_ROA_HTR_GSL_EXS</v>
      </c>
      <c r="C262" s="10" t="str">
        <f>[2]Emissions!C2176</f>
        <v>TOT_CO2</v>
      </c>
      <c r="D262" s="10" t="str">
        <f>[2]Emissions!D2176</f>
        <v>TRA</v>
      </c>
      <c r="E262" s="39">
        <f>[2]Emissions!E2176</f>
        <v>150.2642361111111</v>
      </c>
      <c r="F262" s="39">
        <f>[2]Emissions!F2176</f>
        <v>75.199200303819424</v>
      </c>
      <c r="G262" s="39">
        <f>[2]Emissions!G2176</f>
        <v>0</v>
      </c>
      <c r="H262" s="39">
        <f>[2]Emissions!H2176</f>
        <v>0</v>
      </c>
      <c r="I262" s="39">
        <f>[2]Emissions!I2176</f>
        <v>0</v>
      </c>
      <c r="J262" s="39">
        <f>[2]Emissions!J2176</f>
        <v>0</v>
      </c>
      <c r="K262" s="39">
        <f>[2]Emissions!K2176</f>
        <v>0</v>
      </c>
      <c r="L262" s="39">
        <f>[2]Emissions!L2176</f>
        <v>0</v>
      </c>
      <c r="M262" s="39">
        <f>[2]Emissions!M2176</f>
        <v>0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TRA_ROA_LCV_LPG_EXS</v>
      </c>
      <c r="C264" s="10" t="str">
        <f>[2]Emissions!C2237</f>
        <v>TOT_CO2</v>
      </c>
      <c r="D264" s="10" t="str">
        <f>[2]Emissions!D2237</f>
        <v>TRA</v>
      </c>
      <c r="E264" s="39">
        <f>[2]Emissions!E2237</f>
        <v>2219.9318477678571</v>
      </c>
      <c r="F264" s="39">
        <f>[2]Emissions!F2237</f>
        <v>1109.965923883929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TRA_ROA_LCV_GSL_NEW</v>
      </c>
      <c r="C265" s="10" t="str">
        <f>[2]Emissions!C2230</f>
        <v>TOT_CH4</v>
      </c>
      <c r="D265" s="10" t="str">
        <f>[2]Emissions!D2230</f>
        <v>TRA</v>
      </c>
      <c r="E265" s="39">
        <f>[2]Emissions!E2230</f>
        <v>0</v>
      </c>
      <c r="F265" s="39">
        <f>[2]Emissions!F2230</f>
        <v>0</v>
      </c>
      <c r="G265" s="39">
        <f>[2]Emissions!G2230</f>
        <v>1.064499575991352</v>
      </c>
      <c r="H265" s="39">
        <f>[2]Emissions!H2230</f>
        <v>1.064499575991352</v>
      </c>
      <c r="I265" s="39">
        <f>[2]Emissions!I2230</f>
        <v>1.064499575991352</v>
      </c>
      <c r="J265" s="39">
        <f>[2]Emissions!J2230</f>
        <v>1.064499575991352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TRA_N2O</v>
      </c>
      <c r="D266" s="10" t="str">
        <f>[2]Emissions!D2223</f>
        <v>TRA</v>
      </c>
      <c r="E266" s="39">
        <f>[2]Emissions!E2223</f>
        <v>41.562040220507242</v>
      </c>
      <c r="F266" s="39">
        <f>[2]Emissions!F2223</f>
        <v>214.57393959444209</v>
      </c>
      <c r="G266" s="39">
        <f>[2]Emissions!G2223</f>
        <v>173.01189937393491</v>
      </c>
      <c r="H266" s="39">
        <f>[2]Emissions!H2223</f>
        <v>212.16400874335031</v>
      </c>
      <c r="I266" s="39">
        <f>[2]Emissions!I2223</f>
        <v>196.72929690530071</v>
      </c>
      <c r="J266" s="39">
        <f>[2]Emissions!J2223</f>
        <v>83.93352705223063</v>
      </c>
      <c r="K266" s="39">
        <f>[2]Emissions!K2223</f>
        <v>83.93352705223063</v>
      </c>
      <c r="L266" s="39">
        <f>[2]Emissions!L2223</f>
        <v>0</v>
      </c>
      <c r="M266" s="39">
        <f>[2]Emissions!M2223</f>
        <v>0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TRA_CO2</v>
      </c>
      <c r="D267" s="10" t="str">
        <f>[2]Emissions!D2216</f>
        <v>TRA</v>
      </c>
      <c r="E267" s="39">
        <f>[2]Emissions!E2216</f>
        <v>66495.321904527562</v>
      </c>
      <c r="F267" s="39">
        <f>[2]Emissions!F2216</f>
        <v>33247.660952263781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TRA_ROA_CAR_LPG_EXS</v>
      </c>
      <c r="C268" s="10" t="str">
        <f>[2]Emissions!C2136</f>
        <v>TOT_CO2_EQ_GWP_100</v>
      </c>
      <c r="D268" s="10" t="str">
        <f>[2]Emissions!D2136</f>
        <v>TRA</v>
      </c>
      <c r="E268" s="39">
        <f>[2]Emissions!E2136</f>
        <v>5488.5347974468532</v>
      </c>
      <c r="F268" s="39">
        <f>[2]Emissions!F2136</f>
        <v>2744.267398723427</v>
      </c>
      <c r="G268" s="39">
        <f>[2]Emissions!G2136</f>
        <v>0</v>
      </c>
      <c r="H268" s="39">
        <f>[2]Emissions!H2136</f>
        <v>0</v>
      </c>
      <c r="I268" s="39">
        <f>[2]Emissions!I2136</f>
        <v>0</v>
      </c>
      <c r="J268" s="39">
        <f>[2]Emissions!J2136</f>
        <v>0</v>
      </c>
      <c r="K268" s="39">
        <f>[2]Emissions!K2136</f>
        <v>0</v>
      </c>
      <c r="L268" s="39">
        <f>[2]Emissions!L2136</f>
        <v>0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TRA_ROA_CAR_GSL_NEW</v>
      </c>
      <c r="C269" s="10" t="str">
        <f>[2]Emissions!C2129</f>
        <v>TOT_CO2</v>
      </c>
      <c r="D269" s="10" t="str">
        <f>[2]Emissions!D2129</f>
        <v>TRA</v>
      </c>
      <c r="E269" s="39">
        <f>[2]Emissions!E2129</f>
        <v>44189.46623011701</v>
      </c>
      <c r="F269" s="39">
        <f>[2]Emissions!F2129</f>
        <v>120986.7064487201</v>
      </c>
      <c r="G269" s="39">
        <f>[2]Emissions!G2129</f>
        <v>140090.08914748259</v>
      </c>
      <c r="H269" s="39">
        <f>[2]Emissions!H2129</f>
        <v>139212.82762889969</v>
      </c>
      <c r="I269" s="39">
        <f>[2]Emissions!I2129</f>
        <v>62415.587410296583</v>
      </c>
      <c r="J269" s="39">
        <f>[2]Emissions!J2129</f>
        <v>43312.204711534068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TRA_ROA_CAR_GSL_EXS</v>
      </c>
      <c r="C270" s="10" t="str">
        <f>[2]Emissions!C2122</f>
        <v>TOT_CH4</v>
      </c>
      <c r="D270" s="10" t="str">
        <f>[2]Emissions!D2122</f>
        <v>TRA</v>
      </c>
      <c r="E270" s="39">
        <f>[2]Emissions!E2122</f>
        <v>9.2117949511494288</v>
      </c>
      <c r="F270" s="39">
        <f>[2]Emissions!F2122</f>
        <v>4.6058974755747126</v>
      </c>
      <c r="G270" s="39">
        <f>[2]Emissions!G2122</f>
        <v>0</v>
      </c>
      <c r="H270" s="39">
        <f>[2]Emissions!H2122</f>
        <v>0</v>
      </c>
      <c r="I270" s="39">
        <f>[2]Emissions!I2122</f>
        <v>0</v>
      </c>
      <c r="J270" s="39">
        <f>[2]Emissions!J2122</f>
        <v>0</v>
      </c>
      <c r="K270" s="39">
        <f>[2]Emissions!K2122</f>
        <v>0</v>
      </c>
      <c r="L270" s="39">
        <f>[2]Emissions!L2122</f>
        <v>0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TRA_ROA_CAR_GHE_NEW</v>
      </c>
      <c r="C271" s="10" t="str">
        <f>[2]Emissions!C2115</f>
        <v>TRA_CO2</v>
      </c>
      <c r="D271" s="10" t="str">
        <f>[2]Emissions!D2115</f>
        <v>TRA</v>
      </c>
      <c r="E271" s="39">
        <f>[2]Emissions!E2115</f>
        <v>0</v>
      </c>
      <c r="F271" s="39">
        <f>[2]Emissions!F2115</f>
        <v>0</v>
      </c>
      <c r="G271" s="39">
        <f>[2]Emissions!G2115</f>
        <v>1076.712958781362</v>
      </c>
      <c r="H271" s="39">
        <f>[2]Emissions!H2115</f>
        <v>6512.1614073190694</v>
      </c>
      <c r="I271" s="39">
        <f>[2]Emissions!I2115</f>
        <v>6512.1614073190694</v>
      </c>
      <c r="J271" s="39">
        <f>[2]Emissions!J2115</f>
        <v>5435.448448537707</v>
      </c>
      <c r="K271" s="39">
        <f>[2]Emissions!K2115</f>
        <v>0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TRA_ROA_HTR_LNG_NEW</v>
      </c>
      <c r="C272" s="10" t="str">
        <f>[2]Emissions!C2183</f>
        <v>TOT_CO2</v>
      </c>
      <c r="D272" s="10" t="str">
        <f>[2]Emissions!D2183</f>
        <v>TRA</v>
      </c>
      <c r="E272" s="39">
        <f>[2]Emissions!E2183</f>
        <v>0</v>
      </c>
      <c r="F272" s="39">
        <f>[2]Emissions!F2183</f>
        <v>0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TRA_ROA_HTR_DST_EXS</v>
      </c>
      <c r="C273" s="10" t="str">
        <f>[2]Emissions!C2162</f>
        <v>TOT_CO2</v>
      </c>
      <c r="D273" s="10" t="str">
        <f>[2]Emissions!D2162</f>
        <v>TRA</v>
      </c>
      <c r="E273" s="39">
        <f>[2]Emissions!E2162</f>
        <v>199231.71212983111</v>
      </c>
      <c r="F273" s="39">
        <f>[2]Emissions!F2162</f>
        <v>111112.3933219538</v>
      </c>
      <c r="G273" s="39">
        <f>[2]Emissions!G2162</f>
        <v>0</v>
      </c>
      <c r="H273" s="39">
        <f>[2]Emissions!H2162</f>
        <v>0</v>
      </c>
      <c r="I273" s="39">
        <f>[2]Emissions!I2162</f>
        <v>0</v>
      </c>
      <c r="J273" s="39">
        <f>[2]Emissions!J2162</f>
        <v>0</v>
      </c>
      <c r="K273" s="39">
        <f>[2]Emissions!K2162</f>
        <v>0</v>
      </c>
      <c r="L273" s="39">
        <f>[2]Emissions!L2162</f>
        <v>0</v>
      </c>
      <c r="M273" s="39">
        <f>[2]Emissions!M2162</f>
        <v>0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TRA_ROA_LCV_DPH_NEW</v>
      </c>
      <c r="C275" s="10" t="str">
        <f>[2]Emissions!C2209</f>
        <v>TRA_CH4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2.5204799106389451</v>
      </c>
      <c r="J275" s="39">
        <f>[2]Emissions!J2209</f>
        <v>14.9841503200206</v>
      </c>
      <c r="K275" s="39">
        <f>[2]Emissions!K2209</f>
        <v>59.991484470100879</v>
      </c>
      <c r="L275" s="39">
        <f>[2]Emissions!L2209</f>
        <v>24.252615120664721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TRA_ROA_HTR_DPH_NEW</v>
      </c>
      <c r="C276" s="10" t="str">
        <f>[2]Emissions!C2155</f>
        <v>TOT_CH4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1.938783253382041E-3</v>
      </c>
      <c r="J276" s="39">
        <f>[2]Emissions!J2155</f>
        <v>1.1498332177552089E-2</v>
      </c>
      <c r="K276" s="39">
        <f>[2]Emissions!K2155</f>
        <v>6.7494095093532991E-2</v>
      </c>
      <c r="L276" s="39">
        <f>[2]Emissions!L2155</f>
        <v>0.37388621700252911</v>
      </c>
      <c r="M276" s="39">
        <f>[2]Emissions!M2155</f>
        <v>0.8312556616203689</v>
      </c>
    </row>
    <row r="277" spans="1:13">
      <c r="A277" s="10" t="str">
        <f>[2]Emissions!A2148</f>
        <v>EUR</v>
      </c>
      <c r="B277" s="10" t="str">
        <f>[2]Emissions!B2148</f>
        <v>TRA_ROA_CAR_NGA_EXS</v>
      </c>
      <c r="C277" s="10" t="str">
        <f>[2]Emissions!C2148</f>
        <v>TRA_CO2</v>
      </c>
      <c r="D277" s="10" t="str">
        <f>[2]Emissions!D2148</f>
        <v>TRA</v>
      </c>
      <c r="E277" s="39">
        <f>[2]Emissions!E2148</f>
        <v>625.50857041958045</v>
      </c>
      <c r="F277" s="39">
        <f>[2]Emissions!F2148</f>
        <v>312.75428520979023</v>
      </c>
      <c r="G277" s="39">
        <f>[2]Emissions!G2148</f>
        <v>0</v>
      </c>
      <c r="H277" s="39">
        <f>[2]Emissions!H2148</f>
        <v>0</v>
      </c>
      <c r="I277" s="39">
        <f>[2]Emissions!I2148</f>
        <v>0</v>
      </c>
      <c r="J277" s="39">
        <f>[2]Emissions!J2148</f>
        <v>0</v>
      </c>
      <c r="K277" s="39">
        <f>[2]Emissions!K2148</f>
        <v>0</v>
      </c>
      <c r="L277" s="39">
        <f>[2]Emissions!L2148</f>
        <v>0</v>
      </c>
      <c r="M277" s="39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TRA_ROA_LCV_DHE_NEW</v>
      </c>
      <c r="C278" s="10" t="str">
        <f>[2]Emissions!C2202</f>
        <v>TOT_CO2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0</v>
      </c>
      <c r="I278" s="39">
        <f>[2]Emissions!I2202</f>
        <v>0</v>
      </c>
      <c r="J278" s="39">
        <f>[2]Emissions!J2202</f>
        <v>0</v>
      </c>
      <c r="K278" s="39">
        <f>[2]Emissions!K2202</f>
        <v>0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TRA_ROA_HTR_NGA_NEW</v>
      </c>
      <c r="C279" s="10" t="str">
        <f>[2]Emissions!C2195</f>
        <v>TOT_CH4</v>
      </c>
      <c r="D279" s="10" t="str">
        <f>[2]Emissions!D2195</f>
        <v>TRA</v>
      </c>
      <c r="E279" s="39">
        <f>[2]Emissions!E2195</f>
        <v>4.6140167682926822E-2</v>
      </c>
      <c r="F279" s="39">
        <f>[2]Emissions!F2195</f>
        <v>4.8636014634146317E-2</v>
      </c>
      <c r="G279" s="39">
        <f>[2]Emissions!G2195</f>
        <v>4.9445148170731687E-2</v>
      </c>
      <c r="H279" s="39">
        <f>[2]Emissions!H2195</f>
        <v>6.2206984932590172E-2</v>
      </c>
      <c r="I279" s="39">
        <f>[2]Emissions!I2195</f>
        <v>0.6628993968567094</v>
      </c>
      <c r="J279" s="39">
        <f>[2]Emissions!J2195</f>
        <v>1.632127039133132</v>
      </c>
      <c r="K279" s="39">
        <f>[2]Emissions!K2195</f>
        <v>2.5984956028187689</v>
      </c>
      <c r="L279" s="39">
        <f>[2]Emissions!L2195</f>
        <v>2.5857337660569111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67.551419906394813</v>
      </c>
      <c r="F280" s="39">
        <f>[2]Emissions!F873</f>
        <v>673.99422809977909</v>
      </c>
      <c r="G280" s="39">
        <f>[2]Emissions!G873</f>
        <v>1106.890189031174</v>
      </c>
      <c r="H280" s="39">
        <f>[2]Emissions!H873</f>
        <v>1096.932756965406</v>
      </c>
      <c r="I280" s="39">
        <f>[2]Emissions!I873</f>
        <v>0</v>
      </c>
      <c r="J280" s="39">
        <f>[2]Emissions!J873</f>
        <v>0</v>
      </c>
      <c r="K280" s="39">
        <f>[2]Emissions!K873</f>
        <v>0</v>
      </c>
      <c r="L280" s="39">
        <f>[2]Emissions!L873</f>
        <v>0</v>
      </c>
      <c r="M280" s="39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0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186.28821920303781</v>
      </c>
      <c r="J283" s="39">
        <f>[2]Emissions!J328</f>
        <v>1241.921461353586</v>
      </c>
      <c r="K283" s="39">
        <f>[2]Emissions!K328</f>
        <v>7699.9130603922304</v>
      </c>
      <c r="L283" s="39">
        <f>[2]Emissions!L328</f>
        <v>47938.168408248399</v>
      </c>
      <c r="M283" s="39">
        <f>[2]Emissions!M328</f>
        <v>282661.3246040761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3.6180644222020022</v>
      </c>
      <c r="F284" s="39">
        <f>[2]Emissions!F231</f>
        <v>0</v>
      </c>
      <c r="G284" s="39">
        <f>[2]Emissions!G231</f>
        <v>0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TRA_ROA_CAR_DST_NEW</v>
      </c>
      <c r="C285" s="10" t="str">
        <f>[2]Emissions!C2108</f>
        <v>TOT_CO2_EQ_GWP_100</v>
      </c>
      <c r="D285" s="10" t="str">
        <f>[2]Emissions!D2108</f>
        <v>TRA</v>
      </c>
      <c r="E285" s="39">
        <f>[2]Emissions!E2108</f>
        <v>8354.1614343268757</v>
      </c>
      <c r="F285" s="39">
        <f>[2]Emissions!F2108</f>
        <v>52588.883134560412</v>
      </c>
      <c r="G285" s="39">
        <f>[2]Emissions!G2108</f>
        <v>121163.7640075957</v>
      </c>
      <c r="H285" s="39">
        <f>[2]Emissions!H2108</f>
        <v>121163.7640075957</v>
      </c>
      <c r="I285" s="39">
        <f>[2]Emissions!I2108</f>
        <v>76929.042307362193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27.57460585157212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0</v>
      </c>
      <c r="F287" s="39">
        <f>[2]Emissions!F653</f>
        <v>0</v>
      </c>
      <c r="G287" s="39">
        <f>[2]Emissions!G653</f>
        <v>23243.416501874799</v>
      </c>
      <c r="H287" s="39">
        <f>[2]Emissions!H653</f>
        <v>31813.514765415461</v>
      </c>
      <c r="I287" s="39">
        <f>[2]Emissions!I653</f>
        <v>40376.983417860312</v>
      </c>
      <c r="J287" s="39">
        <f>[2]Emissions!J653</f>
        <v>47817.395950676648</v>
      </c>
      <c r="K287" s="39">
        <f>[2]Emissions!K653</f>
        <v>0</v>
      </c>
      <c r="L287" s="39">
        <f>[2]Emissions!L653</f>
        <v>0</v>
      </c>
      <c r="M287" s="39">
        <f>[2]Emissions!M653</f>
        <v>0</v>
      </c>
    </row>
    <row r="288" spans="1:13">
      <c r="A288" s="10" t="str">
        <f>[2]Emissions!A1963</f>
        <v>EUR</v>
      </c>
      <c r="B288" s="10" t="str">
        <f>[2]Emissions!B1963</f>
        <v>TRA_NAV_INT_HFO_EXS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69577.381515518515</v>
      </c>
      <c r="F288" s="39">
        <f>[2]Emissions!F1963</f>
        <v>55661.9052124148</v>
      </c>
      <c r="G288" s="39">
        <f>[2]Emissions!G1963</f>
        <v>41746.4289093111</v>
      </c>
      <c r="H288" s="39">
        <f>[2]Emissions!H1963</f>
        <v>27830.9526062074</v>
      </c>
      <c r="I288" s="39">
        <f>[2]Emissions!I1963</f>
        <v>13915.4763031037</v>
      </c>
      <c r="J288" s="39">
        <f>[2]Emissions!J1963</f>
        <v>0</v>
      </c>
      <c r="K288" s="39">
        <f>[2]Emissions!K1963</f>
        <v>0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1231.9476480390431</v>
      </c>
      <c r="F289" s="39">
        <f>[2]Emissions!F1274</f>
        <v>5240.4757334818469</v>
      </c>
      <c r="G289" s="39">
        <f>[2]Emissions!G1274</f>
        <v>8169.55329456867</v>
      </c>
      <c r="H289" s="39">
        <f>[2]Emissions!H1274</f>
        <v>12828.30856759233</v>
      </c>
      <c r="I289" s="39">
        <f>[2]Emissions!I1274</f>
        <v>16299.54595587778</v>
      </c>
      <c r="J289" s="39">
        <f>[2]Emissions!J1274</f>
        <v>19688.180623910601</v>
      </c>
      <c r="K289" s="39">
        <f>[2]Emissions!K1274</f>
        <v>22660.63041238693</v>
      </c>
      <c r="L289" s="39">
        <f>[2]Emissions!L1274</f>
        <v>22829.681845380921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39754.837635407966</v>
      </c>
      <c r="G290" s="39">
        <f>[2]Emissions!G346</f>
        <v>51763.893639630602</v>
      </c>
      <c r="H290" s="39">
        <f>[2]Emissions!H346</f>
        <v>69680.543028368804</v>
      </c>
      <c r="I290" s="39">
        <f>[2]Emissions!I346</f>
        <v>34622.545878011748</v>
      </c>
      <c r="J290" s="39">
        <f>[2]Emissions!J346</f>
        <v>19851.11225682286</v>
      </c>
      <c r="K290" s="39">
        <f>[2]Emissions!K346</f>
        <v>13169.274515630281</v>
      </c>
      <c r="L290" s="39">
        <f>[2]Emissions!L346</f>
        <v>6386.1331962323957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TRA_ROA_MTR_NGA_EXS</v>
      </c>
      <c r="C291" s="10" t="str">
        <f>[2]Emissions!C2308</f>
        <v>TRA_CH4</v>
      </c>
      <c r="D291" s="10" t="str">
        <f>[2]Emissions!D2308</f>
        <v>TRA</v>
      </c>
      <c r="E291" s="39">
        <f>[2]Emissions!E2308</f>
        <v>0.30371212121212121</v>
      </c>
      <c r="F291" s="39">
        <f>[2]Emissions!F2308</f>
        <v>0.15185606060606061</v>
      </c>
      <c r="G291" s="39">
        <f>[2]Emissions!G2308</f>
        <v>0</v>
      </c>
      <c r="H291" s="39">
        <f>[2]Emissions!H2308</f>
        <v>0</v>
      </c>
      <c r="I291" s="39">
        <f>[2]Emissions!I2308</f>
        <v>0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0</v>
      </c>
      <c r="H293" s="39">
        <f>[2]Emissions!H333</f>
        <v>0</v>
      </c>
      <c r="I293" s="39">
        <f>[2]Emissions!I333</f>
        <v>0</v>
      </c>
      <c r="J293" s="39">
        <f>[2]Emissions!J333</f>
        <v>0</v>
      </c>
      <c r="K293" s="39">
        <f>[2]Emissions!K333</f>
        <v>0</v>
      </c>
      <c r="L293" s="39">
        <f>[2]Emissions!L333</f>
        <v>0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1.46154791666108E-2</v>
      </c>
      <c r="F294" s="39">
        <f>[2]Emissions!F689</f>
        <v>0.24694499713465709</v>
      </c>
      <c r="G294" s="39">
        <f>[2]Emissions!G689</f>
        <v>0.49625697985571587</v>
      </c>
      <c r="H294" s="39">
        <f>[2]Emissions!H689</f>
        <v>0.47890292613681529</v>
      </c>
      <c r="I294" s="39">
        <f>[2]Emissions!I689</f>
        <v>0</v>
      </c>
      <c r="J294" s="39">
        <f>[2]Emissions!J689</f>
        <v>0</v>
      </c>
      <c r="K294" s="39">
        <f>[2]Emissions!K689</f>
        <v>0</v>
      </c>
      <c r="L294" s="39">
        <f>[2]Emissions!L689</f>
        <v>0</v>
      </c>
      <c r="M294" s="39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0.13241082748565841</v>
      </c>
      <c r="F297" s="39">
        <f>[2]Emissions!F790</f>
        <v>0.13241082748565841</v>
      </c>
      <c r="G297" s="39">
        <f>[2]Emissions!G790</f>
        <v>0.22092929668545189</v>
      </c>
      <c r="H297" s="39">
        <f>[2]Emissions!H790</f>
        <v>0.51490881375828645</v>
      </c>
      <c r="I297" s="39">
        <f>[2]Emissions!I790</f>
        <v>0.62179772882095596</v>
      </c>
      <c r="J297" s="39">
        <f>[2]Emissions!J790</f>
        <v>0.6518279367469878</v>
      </c>
      <c r="K297" s="39">
        <f>[2]Emissions!K790</f>
        <v>0.6518279367469878</v>
      </c>
      <c r="L297" s="39">
        <f>[2]Emissions!L790</f>
        <v>0.56609449499697417</v>
      </c>
      <c r="M297" s="39">
        <f>[2]Emissions!M790</f>
        <v>0.16390665982875471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0</v>
      </c>
      <c r="F299" s="39">
        <f>[2]Emissions!F859</f>
        <v>0</v>
      </c>
      <c r="G299" s="39">
        <f>[2]Emissions!G859</f>
        <v>0</v>
      </c>
      <c r="H299" s="39">
        <f>[2]Emissions!H859</f>
        <v>0</v>
      </c>
      <c r="I299" s="39">
        <f>[2]Emissions!I859</f>
        <v>0</v>
      </c>
      <c r="J299" s="39">
        <f>[2]Emissions!J859</f>
        <v>0</v>
      </c>
      <c r="K299" s="39">
        <f>[2]Emissions!K859</f>
        <v>0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</v>
      </c>
      <c r="F300" s="39">
        <f>[2]Emissions!F557</f>
        <v>31.84594754369747</v>
      </c>
      <c r="G300" s="39">
        <f>[2]Emissions!G557</f>
        <v>27.801813073739488</v>
      </c>
      <c r="H300" s="39">
        <f>[2]Emissions!H557</f>
        <v>55.018312939147918</v>
      </c>
      <c r="I300" s="39">
        <f>[2]Emissions!I557</f>
        <v>0</v>
      </c>
      <c r="J300" s="39">
        <f>[2]Emissions!J557</f>
        <v>0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TRA_N2O</v>
      </c>
      <c r="D302" s="10" t="str">
        <f>[2]Emissions!D2069</f>
        <v>TRA</v>
      </c>
      <c r="E302" s="39">
        <f>[2]Emissions!E2069</f>
        <v>251.2644807692306</v>
      </c>
      <c r="F302" s="39">
        <f>[2]Emissions!F2069</f>
        <v>294.54382834604729</v>
      </c>
      <c r="G302" s="39">
        <f>[2]Emissions!G2069</f>
        <v>444.77081568789629</v>
      </c>
      <c r="H302" s="39">
        <f>[2]Emissions!H2069</f>
        <v>484.23283173094569</v>
      </c>
      <c r="I302" s="39">
        <f>[2]Emissions!I2069</f>
        <v>449.71855511723749</v>
      </c>
      <c r="J302" s="39">
        <f>[2]Emissions!J2069</f>
        <v>319.76470636534629</v>
      </c>
      <c r="K302" s="39">
        <f>[2]Emissions!K2069</f>
        <v>88.966260422233304</v>
      </c>
      <c r="L302" s="39">
        <f>[2]Emissions!L2069</f>
        <v>0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TRA_ROA_MTR_LNG_NEW</v>
      </c>
      <c r="C303" s="10" t="str">
        <f>[2]Emissions!C2290</f>
        <v>TRA_CH4</v>
      </c>
      <c r="D303" s="10" t="str">
        <f>[2]Emissions!D2290</f>
        <v>TRA</v>
      </c>
      <c r="E303" s="39">
        <f>[2]Emissions!E2290</f>
        <v>0</v>
      </c>
      <c r="F303" s="39">
        <f>[2]Emissions!F2290</f>
        <v>0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31.2847811887655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5426.1610636251471</v>
      </c>
      <c r="F306" s="39">
        <f>[2]Emissions!F372</f>
        <v>2840.207733874649</v>
      </c>
      <c r="G306" s="39">
        <f>[2]Emissions!G372</f>
        <v>1732.7040101548171</v>
      </c>
      <c r="H306" s="39">
        <f>[2]Emissions!H372</f>
        <v>1643.3516364121881</v>
      </c>
      <c r="I306" s="39">
        <f>[2]Emissions!I372</f>
        <v>0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8337.806583370786</v>
      </c>
      <c r="H307" s="39">
        <f>[2]Emissions!H351</f>
        <v>5558.5377222471916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TRA_N2O</v>
      </c>
      <c r="D308" s="10" t="str">
        <f>[2]Emissions!D2062</f>
        <v>TRA</v>
      </c>
      <c r="E308" s="39">
        <f>[2]Emissions!E2062</f>
        <v>109.47065541211521</v>
      </c>
      <c r="F308" s="39">
        <f>[2]Emissions!F2062</f>
        <v>95.25591555488748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TRA_CO2</v>
      </c>
      <c r="D309" s="10" t="str">
        <f>[2]Emissions!D2055</f>
        <v>TRA</v>
      </c>
      <c r="E309" s="39">
        <f>[2]Emissions!E2055</f>
        <v>0</v>
      </c>
      <c r="F309" s="39">
        <f>[2]Emissions!F2055</f>
        <v>1.6310984574044589</v>
      </c>
      <c r="G309" s="39">
        <f>[2]Emissions!G2055</f>
        <v>10.0981349190342</v>
      </c>
      <c r="H309" s="39">
        <f>[2]Emissions!H2055</f>
        <v>10.0981349190342</v>
      </c>
      <c r="I309" s="39">
        <f>[2]Emissions!I2055</f>
        <v>356.99643544755412</v>
      </c>
      <c r="J309" s="39">
        <f>[2]Emissions!J2055</f>
        <v>2017.604960821712</v>
      </c>
      <c r="K309" s="39">
        <f>[2]Emissions!K2055</f>
        <v>4563.954435047619</v>
      </c>
      <c r="L309" s="39">
        <f>[2]Emissions!L2055</f>
        <v>1775.561477085703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3.029515862295082</v>
      </c>
      <c r="F310" s="39">
        <f>[2]Emissions!F1076</f>
        <v>2.0458996962866651</v>
      </c>
      <c r="G310" s="39">
        <f>[2]Emissions!G1076</f>
        <v>2.6443069249875801</v>
      </c>
      <c r="H310" s="39">
        <f>[2]Emissions!H1076</f>
        <v>0.81180432059170138</v>
      </c>
      <c r="I310" s="39">
        <f>[2]Emissions!I1076</f>
        <v>0.41752214605075888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2883.0302802469141</v>
      </c>
      <c r="F311" s="39">
        <f>[2]Emissions!F1314</f>
        <v>1922.0201868312749</v>
      </c>
      <c r="G311" s="39">
        <f>[2]Emissions!G1314</f>
        <v>1922.0201868312749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0.8879255216390054</v>
      </c>
      <c r="F312" s="39">
        <f>[2]Emissions!F782</f>
        <v>9.4299723764957566</v>
      </c>
      <c r="G312" s="39">
        <f>[2]Emissions!G782</f>
        <v>16.522775439025221</v>
      </c>
      <c r="H312" s="39">
        <f>[2]Emissions!H782</f>
        <v>16.373335084955819</v>
      </c>
      <c r="I312" s="39">
        <f>[2]Emissions!I782</f>
        <v>0</v>
      </c>
      <c r="J312" s="39">
        <f>[2]Emissions!J782</f>
        <v>0</v>
      </c>
      <c r="K312" s="39">
        <f>[2]Emissions!K782</f>
        <v>0</v>
      </c>
      <c r="L312" s="39">
        <f>[2]Emissions!L782</f>
        <v>0</v>
      </c>
      <c r="M312" s="39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340.84996215532499</v>
      </c>
      <c r="F313" s="39">
        <f>[2]Emissions!F1323</f>
        <v>441.63263556903689</v>
      </c>
      <c r="G313" s="39">
        <f>[2]Emissions!G1323</f>
        <v>441.63263556903689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1.638139076923077</v>
      </c>
      <c r="G314" s="39">
        <f>[2]Emissions!G851</f>
        <v>1.2286043076923081</v>
      </c>
      <c r="H314" s="39">
        <f>[2]Emissions!H851</f>
        <v>0.81906953846153829</v>
      </c>
      <c r="I314" s="39">
        <f>[2]Emissions!I851</f>
        <v>0.40953476923076898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1.0006115159240221</v>
      </c>
      <c r="F315" s="39">
        <f>[2]Emissions!F1068</f>
        <v>209.7466599197175</v>
      </c>
      <c r="G315" s="39">
        <f>[2]Emissions!G1068</f>
        <v>391.42103838026651</v>
      </c>
      <c r="H315" s="39">
        <f>[2]Emissions!H1068</f>
        <v>614.29336888133798</v>
      </c>
      <c r="I315" s="39">
        <f>[2]Emissions!I1068</f>
        <v>795.83643506297653</v>
      </c>
      <c r="J315" s="39">
        <f>[2]Emissions!J1068</f>
        <v>837.49552568288573</v>
      </c>
      <c r="K315" s="39">
        <f>[2]Emissions!K1068</f>
        <v>880.59060716837257</v>
      </c>
      <c r="L315" s="39">
        <f>[2]Emissions!L1068</f>
        <v>932.68116445126918</v>
      </c>
      <c r="M315" s="39">
        <f>[2]Emissions!M1068</f>
        <v>990.70983161914717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121.0875761574074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118721.34634231259</v>
      </c>
      <c r="F317" s="39">
        <f>[2]Emissions!F1020</f>
        <v>98934.455285260527</v>
      </c>
      <c r="G317" s="39">
        <f>[2]Emissions!G1020</f>
        <v>79147.564228208415</v>
      </c>
      <c r="H317" s="39">
        <f>[2]Emissions!H1020</f>
        <v>55551.244919673532</v>
      </c>
      <c r="I317" s="39">
        <f>[2]Emissions!I1020</f>
        <v>28577.91760739114</v>
      </c>
      <c r="J317" s="39">
        <f>[2]Emissions!J1020</f>
        <v>18514.521786812929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32259.72289193852</v>
      </c>
      <c r="F318" s="39">
        <f>[2]Emissions!F1234</f>
        <v>26158.834400277829</v>
      </c>
      <c r="G318" s="39">
        <f>[2]Emissions!G1234</f>
        <v>21506.481927959019</v>
      </c>
      <c r="H318" s="39">
        <f>[2]Emissions!H1234</f>
        <v>6608.5476379649263</v>
      </c>
      <c r="I318" s="39">
        <f>[2]Emissions!I1234</f>
        <v>3304.2738189824609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52.095900000000007</v>
      </c>
      <c r="F319" s="39">
        <f>[2]Emissions!F822</f>
        <v>52.095900000000007</v>
      </c>
      <c r="G319" s="39">
        <f>[2]Emissions!G822</f>
        <v>0</v>
      </c>
      <c r="H319" s="39">
        <f>[2]Emissions!H822</f>
        <v>0</v>
      </c>
      <c r="I319" s="39">
        <f>[2]Emissions!I822</f>
        <v>0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1557.313608604069</v>
      </c>
      <c r="F320" s="39">
        <f>[2]Emissions!F1242</f>
        <v>6087.130233664594</v>
      </c>
      <c r="G320" s="39">
        <f>[2]Emissions!G1242</f>
        <v>9386.0234007897798</v>
      </c>
      <c r="H320" s="39">
        <f>[2]Emissions!H1242</f>
        <v>21111.91650547945</v>
      </c>
      <c r="I320" s="39">
        <f>[2]Emissions!I1242</f>
        <v>23550.804629497201</v>
      </c>
      <c r="J320" s="39">
        <f>[2]Emissions!J1242</f>
        <v>25834.517473248219</v>
      </c>
      <c r="K320" s="39">
        <f>[2]Emissions!K1242</f>
        <v>25949.71638171509</v>
      </c>
      <c r="L320" s="39">
        <f>[2]Emissions!L1242</f>
        <v>25820.36060092743</v>
      </c>
      <c r="M320" s="39">
        <f>[2]Emissions!M1242</f>
        <v>26093.088159774721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9.0528566671131561E-3</v>
      </c>
      <c r="F324" s="39">
        <f>[2]Emissions!F814</f>
        <v>9.0528566671131579E-3</v>
      </c>
      <c r="G324" s="39">
        <f>[2]Emissions!G814</f>
        <v>9.0528566671131579E-3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15.644849420166359</v>
      </c>
      <c r="F325" s="39">
        <f>[2]Emissions!F661</f>
        <v>11.607700705753601</v>
      </c>
      <c r="G325" s="39">
        <f>[2]Emissions!G661</f>
        <v>20.597702895000001</v>
      </c>
      <c r="H325" s="39">
        <f>[2]Emissions!H661</f>
        <v>6.5768448948435649</v>
      </c>
      <c r="I325" s="39">
        <f>[2]Emissions!I661</f>
        <v>0</v>
      </c>
      <c r="J325" s="39">
        <f>[2]Emissions!J661</f>
        <v>0</v>
      </c>
      <c r="K325" s="39">
        <f>[2]Emissions!K661</f>
        <v>0</v>
      </c>
      <c r="L325" s="39">
        <f>[2]Emissions!L661</f>
        <v>0</v>
      </c>
      <c r="M325" s="39">
        <f>[2]Emissions!M661</f>
        <v>0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3173.901357361111</v>
      </c>
      <c r="G326" s="39">
        <f>[2]Emissions!G1358</f>
        <v>2539.121085888889</v>
      </c>
      <c r="H326" s="39">
        <f>[2]Emissions!H1358</f>
        <v>3618.2475473916661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9.2401154128267696E-4</v>
      </c>
      <c r="F328" s="39">
        <f>[2]Emissions!F1189</f>
        <v>7.7000961773556484E-4</v>
      </c>
      <c r="G328" s="39">
        <f>[2]Emissions!G1189</f>
        <v>6.1600769418845131E-4</v>
      </c>
      <c r="H328" s="39">
        <f>[2]Emissions!H1189</f>
        <v>4.6200577064133892E-4</v>
      </c>
      <c r="I328" s="39">
        <f>[2]Emissions!I1189</f>
        <v>3.0800384709422593E-4</v>
      </c>
      <c r="J328" s="39">
        <f>[2]Emissions!J1189</f>
        <v>1.5400192354711299E-4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82.728273716237638</v>
      </c>
      <c r="J329" s="39">
        <f>[2]Emissions!J1129</f>
        <v>82.728273716237638</v>
      </c>
      <c r="K329" s="39">
        <f>[2]Emissions!K1129</f>
        <v>82.728273716237766</v>
      </c>
      <c r="L329" s="39">
        <f>[2]Emissions!L1129</f>
        <v>82.490946542873189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</v>
      </c>
      <c r="F330" s="39">
        <f>[2]Emissions!F1373</f>
        <v>0</v>
      </c>
      <c r="G330" s="39">
        <f>[2]Emissions!G1373</f>
        <v>0</v>
      </c>
      <c r="H330" s="39">
        <f>[2]Emissions!H1373</f>
        <v>0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3656.402873016822</v>
      </c>
      <c r="F331" s="39">
        <f>[2]Emissions!F1218</f>
        <v>3302.0410728462102</v>
      </c>
      <c r="G331" s="39">
        <f>[2]Emissions!G1218</f>
        <v>2641.632858276967</v>
      </c>
      <c r="H331" s="39">
        <f>[2]Emissions!H1218</f>
        <v>1981.224643707727</v>
      </c>
      <c r="I331" s="39">
        <f>[2]Emissions!I1218</f>
        <v>417.09992499110018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768.72819450143106</v>
      </c>
      <c r="F332" s="39">
        <f>[2]Emissions!F895</f>
        <v>923.73700847839098</v>
      </c>
      <c r="G332" s="39">
        <f>[2]Emissions!G895</f>
        <v>1015.508268269359</v>
      </c>
      <c r="H332" s="39">
        <f>[2]Emissions!H895</f>
        <v>1238.511979462608</v>
      </c>
      <c r="I332" s="39">
        <f>[2]Emissions!I895</f>
        <v>1359.2480102832069</v>
      </c>
      <c r="J332" s="39">
        <f>[2]Emissions!J895</f>
        <v>1487.8073113608759</v>
      </c>
      <c r="K332" s="39">
        <f>[2]Emissions!K895</f>
        <v>0</v>
      </c>
      <c r="L332" s="39">
        <f>[2]Emissions!L895</f>
        <v>0</v>
      </c>
      <c r="M332" s="39">
        <f>[2]Emissions!M895</f>
        <v>0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1.8082327416318971</v>
      </c>
      <c r="F333" s="39">
        <f>[2]Emissions!F1106</f>
        <v>1.7696853157461501</v>
      </c>
      <c r="G333" s="39">
        <f>[2]Emissions!G1106</f>
        <v>1.7621180881192109</v>
      </c>
      <c r="H333" s="39">
        <f>[2]Emissions!H1106</f>
        <v>1.2228947742630401</v>
      </c>
      <c r="I333" s="39">
        <f>[2]Emissions!I1106</f>
        <v>0.88105904405960545</v>
      </c>
      <c r="J333" s="39">
        <f>[2]Emissions!J1106</f>
        <v>0.44052952202980278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4786.5953822095626</v>
      </c>
      <c r="I338" s="39">
        <f>[2]Emissions!I377</f>
        <v>0</v>
      </c>
      <c r="J338" s="39">
        <f>[2]Emissions!J377</f>
        <v>2727.45623665526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0</v>
      </c>
      <c r="L339" s="39">
        <f>[2]Emissions!L387</f>
        <v>0</v>
      </c>
      <c r="M339" s="39">
        <f>[2]Emissions!M387</f>
        <v>0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14075.001573553711</v>
      </c>
      <c r="F340" s="39">
        <f>[2]Emissions!F382</f>
        <v>14259.69256926462</v>
      </c>
      <c r="G340" s="39">
        <f>[2]Emissions!G382</f>
        <v>8445.0009441322291</v>
      </c>
      <c r="H340" s="39">
        <f>[2]Emissions!H382</f>
        <v>5630.0006294214854</v>
      </c>
      <c r="I340" s="39">
        <f>[2]Emissions!I382</f>
        <v>2815.0003147107418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TRA_ROA_BUS_LPG_NEW</v>
      </c>
      <c r="C341" s="10" t="str">
        <f>[2]Emissions!C2084</f>
        <v>TOT_CO2_EQ_GWP_100</v>
      </c>
      <c r="D341" s="10" t="str">
        <f>[2]Emissions!D2084</f>
        <v>TRA</v>
      </c>
      <c r="E341" s="39">
        <f>[2]Emissions!E2084</f>
        <v>651.63626758449129</v>
      </c>
      <c r="F341" s="39">
        <f>[2]Emissions!F2084</f>
        <v>651.63626758449129</v>
      </c>
      <c r="G341" s="39">
        <f>[2]Emissions!G2084</f>
        <v>651.63626758449118</v>
      </c>
      <c r="H341" s="39">
        <f>[2]Emissions!H2084</f>
        <v>651.63626758449129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UPS_NGA2DST_NEW</v>
      </c>
      <c r="C344" s="10" t="str">
        <f>[2]Emissions!C2353</f>
        <v>UPS_CO2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13956.91613672434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1.598248190142564E-3</v>
      </c>
      <c r="J346" s="39">
        <f>[2]Emissions!J619</f>
        <v>9.9224575138017537E-3</v>
      </c>
      <c r="K346" s="39">
        <f>[2]Emissions!K619</f>
        <v>6.4310320744927069E-2</v>
      </c>
      <c r="L346" s="39">
        <f>[2]Emissions!L619</f>
        <v>0.40030832826120738</v>
      </c>
      <c r="M346" s="39">
        <f>[2]Emissions!M619</f>
        <v>2.3639992038561308</v>
      </c>
    </row>
    <row r="347" spans="1:13">
      <c r="A347" s="10">
        <f>[2]Emissions!A2369</f>
        <v>0</v>
      </c>
      <c r="B347" s="10">
        <f>[2]Emissions!B2369</f>
        <v>0</v>
      </c>
      <c r="C347" s="10">
        <f>[2]Emissions!C2369</f>
        <v>0</v>
      </c>
      <c r="D347" s="10">
        <f>[2]Emissions!D2369</f>
        <v>0</v>
      </c>
      <c r="E347" s="39">
        <f>[2]Emissions!E2369</f>
        <v>0</v>
      </c>
      <c r="F347" s="39">
        <f>[2]Emissions!F2369</f>
        <v>0</v>
      </c>
      <c r="G347" s="39">
        <f>[2]Emissions!G2369</f>
        <v>0</v>
      </c>
      <c r="H347" s="39">
        <f>[2]Emissions!H2369</f>
        <v>0</v>
      </c>
      <c r="I347" s="39">
        <f>[2]Emissions!I2369</f>
        <v>0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TRA_N2O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UPS_CO2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TRA_ROA_MTR_LNG_NEW</v>
      </c>
      <c r="C350" s="10" t="str">
        <f>[2]Emissions!C2289</f>
        <v>TOT_CO2_EQ_GWP_100</v>
      </c>
      <c r="D350" s="10" t="str">
        <f>[2]Emissions!D2289</f>
        <v>TRA</v>
      </c>
      <c r="E350" s="39">
        <f>[2]Emissions!E2289</f>
        <v>0</v>
      </c>
      <c r="F350" s="39">
        <f>[2]Emissions!F2289</f>
        <v>0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1661.6848958850419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TRA_N2O</v>
      </c>
      <c r="D351" s="10" t="str">
        <f>[2]Emissions!D2100</f>
        <v>TRA</v>
      </c>
      <c r="E351" s="39">
        <f>[2]Emissions!E2100</f>
        <v>1.937740222714158</v>
      </c>
      <c r="F351" s="39">
        <f>[2]Emissions!F2100</f>
        <v>2.4800431180370981</v>
      </c>
      <c r="G351" s="39">
        <f>[2]Emissions!G2100</f>
        <v>2.4800431180370981</v>
      </c>
      <c r="H351" s="39">
        <f>[2]Emissions!H2100</f>
        <v>1.20385944185125</v>
      </c>
      <c r="I351" s="39">
        <f>[2]Emissions!I2100</f>
        <v>0.54230289532293963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TRA_ROA_MTR_GSL_EXS</v>
      </c>
      <c r="C352" s="10" t="str">
        <f>[2]Emissions!C2283</f>
        <v>TOT_CO2_EQ_GWP_100</v>
      </c>
      <c r="D352" s="10" t="str">
        <f>[2]Emissions!D2283</f>
        <v>TRA</v>
      </c>
      <c r="E352" s="39">
        <f>[2]Emissions!E2283</f>
        <v>1461.392255621786</v>
      </c>
      <c r="F352" s="39">
        <f>[2]Emissions!F2283</f>
        <v>384.5769093741543</v>
      </c>
      <c r="G352" s="39">
        <f>[2]Emissions!G2283</f>
        <v>0</v>
      </c>
      <c r="H352" s="39">
        <f>[2]Emissions!H2283</f>
        <v>0</v>
      </c>
      <c r="I352" s="39">
        <f>[2]Emissions!I2283</f>
        <v>0</v>
      </c>
      <c r="J352" s="39">
        <f>[2]Emissions!J2283</f>
        <v>0</v>
      </c>
      <c r="K352" s="39">
        <f>[2]Emissions!K2283</f>
        <v>0</v>
      </c>
      <c r="L352" s="39">
        <f>[2]Emissions!L2283</f>
        <v>0</v>
      </c>
      <c r="M352" s="39">
        <f>[2]Emissions!M2283</f>
        <v>0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UPS_COA2NGA_NEW</v>
      </c>
      <c r="C355" s="10" t="str">
        <f>[2]Emissions!C2347</f>
        <v>UPS_CH4</v>
      </c>
      <c r="D355" s="10" t="str">
        <f>[2]Emissions!D2347</f>
        <v>UPS</v>
      </c>
      <c r="E355" s="39">
        <f>[2]Emissions!E2347</f>
        <v>0</v>
      </c>
      <c r="F355" s="39">
        <f>[2]Emissions!F2347</f>
        <v>0</v>
      </c>
      <c r="G355" s="39">
        <f>[2]Emissions!G2347</f>
        <v>0</v>
      </c>
      <c r="H355" s="39">
        <f>[2]Emissions!H2347</f>
        <v>0</v>
      </c>
      <c r="I355" s="39">
        <f>[2]Emissions!I2347</f>
        <v>0</v>
      </c>
      <c r="J355" s="39">
        <f>[2]Emissions!J2347</f>
        <v>0</v>
      </c>
      <c r="K355" s="39">
        <f>[2]Emissions!K2347</f>
        <v>0</v>
      </c>
      <c r="L355" s="39">
        <f>[2]Emissions!L2347</f>
        <v>0</v>
      </c>
      <c r="M355" s="39">
        <f>[2]Emissions!M2347</f>
        <v>0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UPS_COA2MTH_NEW</v>
      </c>
      <c r="C357" s="10" t="str">
        <f>[2]Emissions!C2341</f>
        <v>UPS_CH4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TRA_ROA_HTR_GSL_EXS</v>
      </c>
      <c r="C359" s="10" t="str">
        <f>[2]Emissions!C2175</f>
        <v>TOT_CH4</v>
      </c>
      <c r="D359" s="10" t="str">
        <f>[2]Emissions!D2175</f>
        <v>TRA</v>
      </c>
      <c r="E359" s="39">
        <f>[2]Emissions!E2175</f>
        <v>6.1541666666666672E-3</v>
      </c>
      <c r="F359" s="39">
        <f>[2]Emissions!F2175</f>
        <v>3.0798307291666658E-3</v>
      </c>
      <c r="G359" s="39">
        <f>[2]Emissions!G2175</f>
        <v>0</v>
      </c>
      <c r="H359" s="39">
        <f>[2]Emissions!H2175</f>
        <v>0</v>
      </c>
      <c r="I359" s="39">
        <f>[2]Emissions!I2175</f>
        <v>0</v>
      </c>
      <c r="J359" s="39">
        <f>[2]Emissions!J2175</f>
        <v>0</v>
      </c>
      <c r="K359" s="39">
        <f>[2]Emissions!K2175</f>
        <v>0</v>
      </c>
      <c r="L359" s="39">
        <f>[2]Emissions!L2175</f>
        <v>0</v>
      </c>
      <c r="M359" s="39">
        <f>[2]Emissions!M2175</f>
        <v>0</v>
      </c>
    </row>
    <row r="360" spans="1:13">
      <c r="A360" s="10" t="str">
        <f>[2]Emissions!A2168</f>
        <v>EUR</v>
      </c>
      <c r="B360" s="10" t="str">
        <f>[2]Emissions!B2168</f>
        <v>TRA_ROA_HTR_DST_NEW</v>
      </c>
      <c r="C360" s="10" t="str">
        <f>[2]Emissions!C2168</f>
        <v>TOT_CH4</v>
      </c>
      <c r="D360" s="10" t="str">
        <f>[2]Emissions!D2168</f>
        <v>TRA</v>
      </c>
      <c r="E360" s="39">
        <f>[2]Emissions!E2168</f>
        <v>2.7431096651382911</v>
      </c>
      <c r="F360" s="39">
        <f>[2]Emissions!F2168</f>
        <v>8.7065439664411262</v>
      </c>
      <c r="G360" s="39">
        <f>[2]Emissions!G2168</f>
        <v>15.043220128578371</v>
      </c>
      <c r="H360" s="39">
        <f>[2]Emissions!H2168</f>
        <v>16.022514083066071</v>
      </c>
      <c r="I360" s="39">
        <f>[2]Emissions!I2168</f>
        <v>14.592015066088729</v>
      </c>
      <c r="J360" s="39">
        <f>[2]Emissions!J2168</f>
        <v>11.8406269763246</v>
      </c>
      <c r="K360" s="39">
        <f>[2]Emissions!K2168</f>
        <v>8.6900092518050194</v>
      </c>
      <c r="L360" s="39">
        <f>[2]Emissions!L2168</f>
        <v>4.9018004961635171</v>
      </c>
      <c r="M360" s="39">
        <f>[2]Emissions!M2168</f>
        <v>4.4147950948740178</v>
      </c>
    </row>
    <row r="361" spans="1:13">
      <c r="A361" s="10" t="str">
        <f>[2]Emissions!A2236</f>
        <v>EUR</v>
      </c>
      <c r="B361" s="10" t="str">
        <f>[2]Emissions!B2236</f>
        <v>TRA_ROA_LCV_LPG_EXS</v>
      </c>
      <c r="C361" s="10" t="str">
        <f>[2]Emissions!C2236</f>
        <v>TOT_CH4</v>
      </c>
      <c r="D361" s="10" t="str">
        <f>[2]Emissions!D2236</f>
        <v>TRA</v>
      </c>
      <c r="E361" s="39">
        <f>[2]Emissions!E2236</f>
        <v>0.1079208482142857</v>
      </c>
      <c r="F361" s="39">
        <f>[2]Emissions!F2236</f>
        <v>5.3960424107142857E-2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TRA_N2O</v>
      </c>
      <c r="D362" s="10" t="str">
        <f>[2]Emissions!D2229</f>
        <v>TRA</v>
      </c>
      <c r="E362" s="39">
        <f>[2]Emissions!E2229</f>
        <v>150.16711749999999</v>
      </c>
      <c r="F362" s="39">
        <f>[2]Emissions!F2229</f>
        <v>75.083558749999995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TRA_CO2</v>
      </c>
      <c r="D363" s="10" t="str">
        <f>[2]Emissions!D2222</f>
        <v>TRA</v>
      </c>
      <c r="E363" s="39">
        <f>[2]Emissions!E2222</f>
        <v>5074.0324102535942</v>
      </c>
      <c r="F363" s="39">
        <f>[2]Emissions!F2222</f>
        <v>26195.901792154811</v>
      </c>
      <c r="G363" s="39">
        <f>[2]Emissions!G2222</f>
        <v>21121.869381901219</v>
      </c>
      <c r="H363" s="39">
        <f>[2]Emissions!H2222</f>
        <v>25901.689400750689</v>
      </c>
      <c r="I363" s="39">
        <f>[2]Emissions!I2222</f>
        <v>24017.368330522131</v>
      </c>
      <c r="J363" s="39">
        <f>[2]Emissions!J2222</f>
        <v>10246.884760959831</v>
      </c>
      <c r="K363" s="39">
        <f>[2]Emissions!K2222</f>
        <v>10246.884760959831</v>
      </c>
      <c r="L363" s="39">
        <f>[2]Emissions!L2222</f>
        <v>0</v>
      </c>
      <c r="M363" s="39">
        <f>[2]Emissions!M2222</f>
        <v>0</v>
      </c>
    </row>
    <row r="364" spans="1:13">
      <c r="A364" s="10" t="str">
        <f>[2]Emissions!A2215</f>
        <v>EUR</v>
      </c>
      <c r="B364" s="10" t="str">
        <f>[2]Emissions!B2215</f>
        <v>TRA_ROA_LCV_DST_EXS</v>
      </c>
      <c r="C364" s="10" t="str">
        <f>[2]Emissions!C2215</f>
        <v>TRA_CH4</v>
      </c>
      <c r="D364" s="10" t="str">
        <f>[2]Emissions!D2215</f>
        <v>TRA</v>
      </c>
      <c r="E364" s="39">
        <f>[2]Emissions!E2215</f>
        <v>2723.3578937007869</v>
      </c>
      <c r="F364" s="39">
        <f>[2]Emissions!F2215</f>
        <v>1361.6789468503939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0</v>
      </c>
      <c r="K364" s="39">
        <f>[2]Emissions!K2215</f>
        <v>0</v>
      </c>
      <c r="L364" s="39">
        <f>[2]Emissions!L2215</f>
        <v>0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TRA_ROA_CAR_LPG_NEW</v>
      </c>
      <c r="C365" s="10" t="str">
        <f>[2]Emissions!C2142</f>
        <v>TRA_CH4</v>
      </c>
      <c r="D365" s="10" t="str">
        <f>[2]Emissions!D2142</f>
        <v>TRA</v>
      </c>
      <c r="E365" s="39">
        <f>[2]Emissions!E2142</f>
        <v>191.08230062259119</v>
      </c>
      <c r="F365" s="39">
        <f>[2]Emissions!F2142</f>
        <v>266.79186661065302</v>
      </c>
      <c r="G365" s="39">
        <f>[2]Emissions!G2142</f>
        <v>142.6606229106826</v>
      </c>
      <c r="H365" s="39">
        <f>[2]Emissions!H2142</f>
        <v>75.70956598806174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TRA_ROA_CAR_LPG_EXS</v>
      </c>
      <c r="C366" s="10" t="str">
        <f>[2]Emissions!C2135</f>
        <v>TOT_CO2</v>
      </c>
      <c r="D366" s="10" t="str">
        <f>[2]Emissions!D2135</f>
        <v>TRA</v>
      </c>
      <c r="E366" s="39">
        <f>[2]Emissions!E2135</f>
        <v>5466.0540888461546</v>
      </c>
      <c r="F366" s="39">
        <f>[2]Emissions!F2135</f>
        <v>2733.0270444230769</v>
      </c>
      <c r="G366" s="39">
        <f>[2]Emissions!G2135</f>
        <v>0</v>
      </c>
      <c r="H366" s="39">
        <f>[2]Emissions!H2135</f>
        <v>0</v>
      </c>
      <c r="I366" s="39">
        <f>[2]Emissions!I2135</f>
        <v>0</v>
      </c>
      <c r="J366" s="39">
        <f>[2]Emissions!J2135</f>
        <v>0</v>
      </c>
      <c r="K366" s="39">
        <f>[2]Emissions!K2135</f>
        <v>0</v>
      </c>
      <c r="L366" s="39">
        <f>[2]Emissions!L2135</f>
        <v>0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TRA_ROA_CAR_GSL_NEW</v>
      </c>
      <c r="C367" s="10" t="str">
        <f>[2]Emissions!C2128</f>
        <v>TOT_CH4</v>
      </c>
      <c r="D367" s="10" t="str">
        <f>[2]Emissions!D2128</f>
        <v>TRA</v>
      </c>
      <c r="E367" s="39">
        <f>[2]Emissions!E2128</f>
        <v>1.887900864288679</v>
      </c>
      <c r="F367" s="39">
        <f>[2]Emissions!F2128</f>
        <v>5.3032799714314054</v>
      </c>
      <c r="G367" s="39">
        <f>[2]Emissions!G2128</f>
        <v>6.189140990309026</v>
      </c>
      <c r="H367" s="39">
        <f>[2]Emissions!H2128</f>
        <v>6.3735263126269928</v>
      </c>
      <c r="I367" s="39">
        <f>[2]Emissions!I2128</f>
        <v>2.9581472054842659</v>
      </c>
      <c r="J367" s="39">
        <f>[2]Emissions!J2128</f>
        <v>2.072286186606644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TRA_N2O</v>
      </c>
      <c r="D368" s="10" t="str">
        <f>[2]Emissions!D2121</f>
        <v>TRA</v>
      </c>
      <c r="E368" s="39">
        <f>[2]Emissions!E2121</f>
        <v>0</v>
      </c>
      <c r="F368" s="39">
        <f>[2]Emissions!F2121</f>
        <v>0.57214273185536046</v>
      </c>
      <c r="G368" s="39">
        <f>[2]Emissions!G2121</f>
        <v>3.426587109413751</v>
      </c>
      <c r="H368" s="39">
        <f>[2]Emissions!H2121</f>
        <v>20.58766624461499</v>
      </c>
      <c r="I368" s="39">
        <f>[2]Emissions!I2121</f>
        <v>117.3003033436722</v>
      </c>
      <c r="J368" s="39">
        <f>[2]Emissions!J2121</f>
        <v>114.4458589661138</v>
      </c>
      <c r="K368" s="39">
        <f>[2]Emissions!K2121</f>
        <v>97.284779830912555</v>
      </c>
      <c r="L368" s="39">
        <f>[2]Emissions!L2121</f>
        <v>0</v>
      </c>
      <c r="M368" s="39">
        <f>[2]Emissions!M2121</f>
        <v>0.76202053211036613</v>
      </c>
    </row>
    <row r="369" spans="1:13">
      <c r="A369" s="10" t="str">
        <f>[2]Emissions!A2114</f>
        <v>EUR</v>
      </c>
      <c r="B369" s="10" t="str">
        <f>[2]Emissions!B2114</f>
        <v>TRA_ROA_CAR_GHE_NEW</v>
      </c>
      <c r="C369" s="10" t="str">
        <f>[2]Emissions!C2114</f>
        <v>TRA_CH4</v>
      </c>
      <c r="D369" s="10" t="str">
        <f>[2]Emissions!D2114</f>
        <v>TRA</v>
      </c>
      <c r="E369" s="39">
        <f>[2]Emissions!E2114</f>
        <v>0</v>
      </c>
      <c r="F369" s="39">
        <f>[2]Emissions!F2114</f>
        <v>0</v>
      </c>
      <c r="G369" s="39">
        <f>[2]Emissions!G2114</f>
        <v>46.000268817204287</v>
      </c>
      <c r="H369" s="39">
        <f>[2]Emissions!H2114</f>
        <v>278.21823158583322</v>
      </c>
      <c r="I369" s="39">
        <f>[2]Emissions!I2114</f>
        <v>278.21823158583322</v>
      </c>
      <c r="J369" s="39">
        <f>[2]Emissions!J2114</f>
        <v>232.21796276862901</v>
      </c>
      <c r="K369" s="39">
        <f>[2]Emissions!K2114</f>
        <v>0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TRA_N2O</v>
      </c>
      <c r="D372" s="10" t="str">
        <f>[2]Emissions!D2262</f>
        <v>TRA</v>
      </c>
      <c r="E372" s="39">
        <f>[2]Emissions!E2262</f>
        <v>1.845124066168623</v>
      </c>
      <c r="F372" s="39">
        <f>[2]Emissions!F2262</f>
        <v>0.92256203308431139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TRA_ROA_MTR_DST_NEW</v>
      </c>
      <c r="C374" s="10" t="str">
        <f>[2]Emissions!C2277</f>
        <v>TOT_CO2_EQ_GWP_100</v>
      </c>
      <c r="D374" s="10" t="str">
        <f>[2]Emissions!D2277</f>
        <v>TRA</v>
      </c>
      <c r="E374" s="39">
        <f>[2]Emissions!E2277</f>
        <v>17636.727905737909</v>
      </c>
      <c r="F374" s="39">
        <f>[2]Emissions!F2277</f>
        <v>79606.263518446009</v>
      </c>
      <c r="G374" s="39">
        <f>[2]Emissions!G2277</f>
        <v>131277.77227212911</v>
      </c>
      <c r="H374" s="39">
        <f>[2]Emissions!H2277</f>
        <v>141406.83650110409</v>
      </c>
      <c r="I374" s="39">
        <f>[2]Emissions!I2277</f>
        <v>142419.1057754645</v>
      </c>
      <c r="J374" s="39">
        <f>[2]Emissions!J2277</f>
        <v>127083.2389476734</v>
      </c>
      <c r="K374" s="39">
        <f>[2]Emissions!K2277</f>
        <v>71925.141127479728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TRA_N2O</v>
      </c>
      <c r="D376" s="10" t="str">
        <f>[2]Emissions!D2257</f>
        <v>TRA</v>
      </c>
      <c r="E376" s="39">
        <f>[2]Emissions!E2257</f>
        <v>16.603126829268291</v>
      </c>
      <c r="F376" s="39">
        <f>[2]Emissions!F2257</f>
        <v>8.3015634146341455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TRA_ROA_MTR_DST_EXS</v>
      </c>
      <c r="C378" s="10" t="str">
        <f>[2]Emissions!C2272</f>
        <v>TRA_CH4</v>
      </c>
      <c r="D378" s="10" t="str">
        <f>[2]Emissions!D2272</f>
        <v>TRA</v>
      </c>
      <c r="E378" s="39">
        <f>[2]Emissions!E2272</f>
        <v>5306.6647834394898</v>
      </c>
      <c r="F378" s="39">
        <f>[2]Emissions!F2272</f>
        <v>2653.3323917197449</v>
      </c>
      <c r="G378" s="39">
        <f>[2]Emissions!G2272</f>
        <v>0</v>
      </c>
      <c r="H378" s="39">
        <f>[2]Emissions!H2272</f>
        <v>0</v>
      </c>
      <c r="I378" s="39">
        <f>[2]Emissions!I2272</f>
        <v>0</v>
      </c>
      <c r="J378" s="39">
        <f>[2]Emissions!J2272</f>
        <v>0</v>
      </c>
      <c r="K378" s="39">
        <f>[2]Emissions!K2272</f>
        <v>0</v>
      </c>
      <c r="L378" s="39">
        <f>[2]Emissions!L2272</f>
        <v>0</v>
      </c>
      <c r="M378" s="39">
        <f>[2]Emissions!M2272</f>
        <v>0</v>
      </c>
    </row>
    <row r="379" spans="1:13">
      <c r="A379" s="10" t="str">
        <f>[2]Emissions!A2182</f>
        <v>EUR</v>
      </c>
      <c r="B379" s="10" t="str">
        <f>[2]Emissions!B2182</f>
        <v>TRA_ROA_HTR_LNG_NEW</v>
      </c>
      <c r="C379" s="10" t="str">
        <f>[2]Emissions!C2182</f>
        <v>TOT_CH4</v>
      </c>
      <c r="D379" s="10" t="str">
        <f>[2]Emissions!D2182</f>
        <v>TRA</v>
      </c>
      <c r="E379" s="39">
        <f>[2]Emissions!E2182</f>
        <v>0</v>
      </c>
      <c r="F379" s="39">
        <f>[2]Emissions!F2182</f>
        <v>0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TRA_N2O</v>
      </c>
      <c r="D380" s="10" t="str">
        <f>[2]Emissions!D2094</f>
        <v>TRA</v>
      </c>
      <c r="E380" s="39">
        <f>[2]Emissions!E2094</f>
        <v>0.46604368932038842</v>
      </c>
      <c r="F380" s="39">
        <f>[2]Emissions!F2094</f>
        <v>0.23302184466019421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5.2719896618447559E-2</v>
      </c>
      <c r="I381" s="39">
        <f>[2]Emissions!I612</f>
        <v>0.55134919321721243</v>
      </c>
      <c r="J381" s="39">
        <f>[2]Emissions!J612</f>
        <v>2.8163421132760438</v>
      </c>
      <c r="K381" s="39">
        <f>[2]Emissions!K612</f>
        <v>19.33950447924359</v>
      </c>
      <c r="L381" s="39">
        <f>[2]Emissions!L612</f>
        <v>108.7936780466334</v>
      </c>
      <c r="M381" s="39">
        <f>[2]Emissions!M612</f>
        <v>107.16255229000519</v>
      </c>
    </row>
    <row r="382" spans="1:13">
      <c r="A382" s="10" t="str">
        <f>[2]Emissions!A2189</f>
        <v>EUR</v>
      </c>
      <c r="B382" s="10" t="str">
        <f>[2]Emissions!B2189</f>
        <v>TRA_ROA_HTR_LPG_NEW</v>
      </c>
      <c r="C382" s="10" t="str">
        <f>[2]Emissions!C2189</f>
        <v>TOT_CO2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3943.9802669622882</v>
      </c>
      <c r="I382" s="39">
        <f>[2]Emissions!I2189</f>
        <v>3943.9802669622882</v>
      </c>
      <c r="J382" s="39">
        <f>[2]Emissions!J2189</f>
        <v>3943.9802669622882</v>
      </c>
      <c r="K382" s="39">
        <f>[2]Emissions!K2189</f>
        <v>3943.9802669622882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TRA_CO2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5.1066826478743046</v>
      </c>
      <c r="H383" s="39">
        <f>[2]Emissions!H2267</f>
        <v>5.1066826478743046</v>
      </c>
      <c r="I383" s="39">
        <f>[2]Emissions!I2267</f>
        <v>181.69566098897269</v>
      </c>
      <c r="J383" s="39">
        <f>[2]Emissions!J2267</f>
        <v>1078.706261623104</v>
      </c>
      <c r="K383" s="39">
        <f>[2]Emissions!K2267</f>
        <v>6058.0070426475904</v>
      </c>
      <c r="L383" s="39">
        <f>[2]Emissions!L2267</f>
        <v>13626.89152727382</v>
      </c>
      <c r="M383" s="39">
        <f>[2]Emissions!M2267</f>
        <v>7745.4734629673294</v>
      </c>
    </row>
    <row r="384" spans="1:13">
      <c r="A384" s="10" t="str">
        <f>[2]Emissions!A2089</f>
        <v>EUR</v>
      </c>
      <c r="B384" s="10" t="str">
        <f>[2]Emissions!B2089</f>
        <v>TRA_ROA_BUS_NGA_EXS</v>
      </c>
      <c r="C384" s="10" t="str">
        <f>[2]Emissions!C2089</f>
        <v>TOT_CH4</v>
      </c>
      <c r="D384" s="10" t="str">
        <f>[2]Emissions!D2089</f>
        <v>TRA</v>
      </c>
      <c r="E384" s="39">
        <f>[2]Emissions!E2089</f>
        <v>4.6604368932038837E-3</v>
      </c>
      <c r="F384" s="39">
        <f>[2]Emissions!F2089</f>
        <v>2.3302184466019418E-3</v>
      </c>
      <c r="G384" s="39">
        <f>[2]Emissions!G2089</f>
        <v>0</v>
      </c>
      <c r="H384" s="39">
        <f>[2]Emissions!H2089</f>
        <v>0</v>
      </c>
      <c r="I384" s="39">
        <f>[2]Emissions!I2089</f>
        <v>0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0.71218363960080067</v>
      </c>
      <c r="F386" s="39">
        <f>[2]Emissions!F376</f>
        <v>0.37277726507104769</v>
      </c>
      <c r="G386" s="39">
        <f>[2]Emissions!G376</f>
        <v>0.22741740133281979</v>
      </c>
      <c r="H386" s="39">
        <f>[2]Emissions!H376</f>
        <v>0.21568990227909959</v>
      </c>
      <c r="I386" s="39">
        <f>[2]Emissions!I376</f>
        <v>0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8.1034746693817909E-4</v>
      </c>
      <c r="F389" s="39">
        <f>[2]Emissions!F1143</f>
        <v>1.161233154712106E-3</v>
      </c>
      <c r="G389" s="39">
        <f>[2]Emissions!G1143</f>
        <v>1.2507415365724901E-3</v>
      </c>
      <c r="H389" s="39">
        <f>[2]Emissions!H1143</f>
        <v>1.4576276384242861E-3</v>
      </c>
      <c r="I389" s="39">
        <f>[2]Emissions!I1143</f>
        <v>1.3540213287716019E-3</v>
      </c>
      <c r="J389" s="39">
        <f>[2]Emissions!J1143</f>
        <v>1.3200569171351699E-3</v>
      </c>
      <c r="K389" s="39">
        <f>[2]Emissions!K1143</f>
        <v>1.307583420698535E-3</v>
      </c>
      <c r="L389" s="39">
        <f>[2]Emissions!L1143</f>
        <v>1.299750676744186E-3</v>
      </c>
      <c r="M389" s="39">
        <f>[2]Emissions!M1143</f>
        <v>4.3454888138994398E-4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35.450669277108439</v>
      </c>
      <c r="F390" s="39">
        <f>[2]Emissions!F924</f>
        <v>29.54222439759036</v>
      </c>
      <c r="G390" s="39">
        <f>[2]Emissions!G924</f>
        <v>23.633779518072281</v>
      </c>
      <c r="H390" s="39">
        <f>[2]Emissions!H924</f>
        <v>17.725334638554219</v>
      </c>
      <c r="I390" s="39">
        <f>[2]Emissions!I924</f>
        <v>6.2194156626506034</v>
      </c>
      <c r="J390" s="39">
        <f>[2]Emissions!J924</f>
        <v>5.9084448795180711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TRA_ROA_LCV_LPG_NEW</v>
      </c>
      <c r="C391" s="10" t="str">
        <f>[2]Emissions!C2242</f>
        <v>TOT_CH4</v>
      </c>
      <c r="D391" s="10" t="str">
        <f>[2]Emissions!D2242</f>
        <v>TRA</v>
      </c>
      <c r="E391" s="39">
        <f>[2]Emissions!E2242</f>
        <v>2.804317062043795E-2</v>
      </c>
      <c r="F391" s="39">
        <f>[2]Emissions!F2242</f>
        <v>2.956098448905109E-2</v>
      </c>
      <c r="G391" s="39">
        <f>[2]Emissions!G2242</f>
        <v>2.956098448905109E-2</v>
      </c>
      <c r="H391" s="39">
        <f>[2]Emissions!H2242</f>
        <v>2.3564233576642339E-4</v>
      </c>
      <c r="I391" s="39">
        <f>[2]Emissions!I2242</f>
        <v>1.46698905109489E-3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0</v>
      </c>
      <c r="J392" s="39">
        <f>[2]Emissions!J865</f>
        <v>0</v>
      </c>
      <c r="K392" s="39">
        <f>[2]Emissions!K865</f>
        <v>0</v>
      </c>
      <c r="L392" s="39">
        <f>[2]Emissions!L865</f>
        <v>0</v>
      </c>
      <c r="M392" s="39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1.847343956528926</v>
      </c>
      <c r="F393" s="39">
        <f>[2]Emissions!F386</f>
        <v>1.871584649715982</v>
      </c>
      <c r="G393" s="39">
        <f>[2]Emissions!G386</f>
        <v>1.1084063739173551</v>
      </c>
      <c r="H393" s="39">
        <f>[2]Emissions!H386</f>
        <v>0.73893758261157028</v>
      </c>
      <c r="I393" s="39">
        <f>[2]Emissions!I386</f>
        <v>0.36946879130578492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TRA_CO2</v>
      </c>
      <c r="D394" s="10" t="str">
        <f>[2]Emissions!D2074</f>
        <v>TRA</v>
      </c>
      <c r="E394" s="39">
        <f>[2]Emissions!E2074</f>
        <v>589.41823825136623</v>
      </c>
      <c r="F394" s="39">
        <f>[2]Emissions!F2074</f>
        <v>294.70911912568312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0</v>
      </c>
      <c r="F395" s="39">
        <f>[2]Emissions!F1372</f>
        <v>0</v>
      </c>
      <c r="G395" s="39">
        <f>[2]Emissions!G1372</f>
        <v>0</v>
      </c>
      <c r="H395" s="39">
        <f>[2]Emissions!H1372</f>
        <v>0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0.65429905660307996</v>
      </c>
      <c r="J396" s="39">
        <f>[2]Emissions!J1203</f>
        <v>4.5800933962264159</v>
      </c>
      <c r="K396" s="39">
        <f>[2]Emissions!K1203</f>
        <v>28.134859433962259</v>
      </c>
      <c r="L396" s="39">
        <f>[2]Emissions!L1203</f>
        <v>174.6978481132075</v>
      </c>
      <c r="M396" s="39">
        <f>[2]Emissions!M1203</f>
        <v>1029.866715094339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97.801861591157234</v>
      </c>
      <c r="H397" s="39">
        <f>[2]Emissions!H887</f>
        <v>597.63357817167071</v>
      </c>
      <c r="I397" s="39">
        <f>[2]Emissions!I887</f>
        <v>936.06462532721127</v>
      </c>
      <c r="J397" s="39">
        <f>[2]Emissions!J887</f>
        <v>1307.4365155719649</v>
      </c>
      <c r="K397" s="39">
        <f>[2]Emissions!K887</f>
        <v>1404.7690394760259</v>
      </c>
      <c r="L397" s="39">
        <f>[2]Emissions!L887</f>
        <v>1408.249654441212</v>
      </c>
      <c r="M397" s="39">
        <f>[2]Emissions!M887</f>
        <v>1108.008173117177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2.1716564210526319</v>
      </c>
      <c r="H400" s="39">
        <f>[2]Emissions!H381</f>
        <v>0.62824064391500523</v>
      </c>
      <c r="I400" s="39">
        <f>[2]Emissions!I381</f>
        <v>0</v>
      </c>
      <c r="J400" s="39">
        <f>[2]Emissions!J381</f>
        <v>0.35797863106100292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0.19478065817314999</v>
      </c>
      <c r="F402" s="39">
        <f>[2]Emissions!F675</f>
        <v>0.44767275926725808</v>
      </c>
      <c r="G402" s="39">
        <f>[2]Emissions!G675</f>
        <v>0.397783911464207</v>
      </c>
      <c r="H402" s="39">
        <f>[2]Emissions!H675</f>
        <v>0.426809477476915</v>
      </c>
      <c r="I402" s="39">
        <f>[2]Emissions!I675</f>
        <v>0</v>
      </c>
      <c r="J402" s="39">
        <f>[2]Emissions!J675</f>
        <v>0</v>
      </c>
      <c r="K402" s="39">
        <f>[2]Emissions!K675</f>
        <v>0</v>
      </c>
      <c r="L402" s="39">
        <f>[2]Emissions!L675</f>
        <v>0</v>
      </c>
      <c r="M402" s="39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66.5625550294466</v>
      </c>
      <c r="F403" s="39">
        <f>[2]Emissions!F65</f>
        <v>63.234427277972202</v>
      </c>
      <c r="G403" s="39">
        <f>[2]Emissions!G65</f>
        <v>63.234427277972202</v>
      </c>
      <c r="H403" s="39">
        <f>[2]Emissions!H65</f>
        <v>31.617213638986101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910.07938855902398</v>
      </c>
      <c r="F405" s="39">
        <f>[2]Emissions!F147</f>
        <v>973.62718942796721</v>
      </c>
      <c r="G405" s="39">
        <f>[2]Emissions!G147</f>
        <v>786.89752820487786</v>
      </c>
      <c r="H405" s="39">
        <f>[2]Emissions!H147</f>
        <v>2573.0452533783059</v>
      </c>
      <c r="I405" s="39">
        <f>[2]Emissions!I147</f>
        <v>1866.675051669748</v>
      </c>
      <c r="J405" s="39">
        <f>[2]Emissions!J147</f>
        <v>0</v>
      </c>
      <c r="K405" s="39">
        <f>[2]Emissions!K147</f>
        <v>0</v>
      </c>
      <c r="L405" s="39">
        <f>[2]Emissions!L147</f>
        <v>0</v>
      </c>
      <c r="M405" s="39">
        <f>[2]Emissions!M147</f>
        <v>0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281.87550127352421</v>
      </c>
      <c r="F406" s="39">
        <f>[2]Emissions!F133</f>
        <v>327.73020244486509</v>
      </c>
      <c r="G406" s="39">
        <f>[2]Emissions!G133</f>
        <v>351.48860898298022</v>
      </c>
      <c r="H406" s="39">
        <f>[2]Emissions!H133</f>
        <v>99.81100418306066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TRA_ROA_HTR_DST_EXS</v>
      </c>
      <c r="C409" s="10" t="str">
        <f>[2]Emissions!C2161</f>
        <v>TOT_CH4</v>
      </c>
      <c r="D409" s="10" t="str">
        <f>[2]Emissions!D2161</f>
        <v>TRA</v>
      </c>
      <c r="E409" s="39">
        <f>[2]Emissions!E2161</f>
        <v>8.1596605650442751</v>
      </c>
      <c r="F409" s="39">
        <f>[2]Emissions!F2161</f>
        <v>4.550678224789916</v>
      </c>
      <c r="G409" s="39">
        <f>[2]Emissions!G2161</f>
        <v>0</v>
      </c>
      <c r="H409" s="39">
        <f>[2]Emissions!H2161</f>
        <v>0</v>
      </c>
      <c r="I409" s="39">
        <f>[2]Emissions!I2161</f>
        <v>0</v>
      </c>
      <c r="J409" s="39">
        <f>[2]Emissions!J2161</f>
        <v>0</v>
      </c>
      <c r="K409" s="39">
        <f>[2]Emissions!K2161</f>
        <v>0</v>
      </c>
      <c r="L409" s="39">
        <f>[2]Emissions!L2161</f>
        <v>0</v>
      </c>
      <c r="M409" s="39">
        <f>[2]Emissions!M2161</f>
        <v>0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TRA_N2O</v>
      </c>
      <c r="D410" s="10" t="str">
        <f>[2]Emissions!D2154</f>
        <v>TRA</v>
      </c>
      <c r="E410" s="39">
        <f>[2]Emissions!E2154</f>
        <v>0</v>
      </c>
      <c r="F410" s="39">
        <f>[2]Emissions!F2154</f>
        <v>1.862949206583254</v>
      </c>
      <c r="G410" s="39">
        <f>[2]Emissions!G2154</f>
        <v>9.1129807593624488</v>
      </c>
      <c r="H410" s="39">
        <f>[2]Emissions!H2154</f>
        <v>9.1129807593624488</v>
      </c>
      <c r="I410" s="39">
        <f>[2]Emissions!I2154</f>
        <v>7.2500315527791948</v>
      </c>
      <c r="J410" s="39">
        <f>[2]Emissions!J2154</f>
        <v>0</v>
      </c>
      <c r="K410" s="39">
        <f>[2]Emissions!K2154</f>
        <v>0</v>
      </c>
      <c r="L410" s="39">
        <f>[2]Emissions!L2154</f>
        <v>0</v>
      </c>
      <c r="M410" s="39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TRA_ROA_CAR_NGA_EXS</v>
      </c>
      <c r="C411" s="10" t="str">
        <f>[2]Emissions!C2147</f>
        <v>TRA_CH4</v>
      </c>
      <c r="D411" s="10" t="str">
        <f>[2]Emissions!D2147</f>
        <v>TRA</v>
      </c>
      <c r="E411" s="39">
        <f>[2]Emissions!E2147</f>
        <v>11.7887027972028</v>
      </c>
      <c r="F411" s="39">
        <f>[2]Emissions!F2147</f>
        <v>5.8943513986013976</v>
      </c>
      <c r="G411" s="39">
        <f>[2]Emissions!G2147</f>
        <v>0</v>
      </c>
      <c r="H411" s="39">
        <f>[2]Emissions!H2147</f>
        <v>0</v>
      </c>
      <c r="I411" s="39">
        <f>[2]Emissions!I2147</f>
        <v>0</v>
      </c>
      <c r="J411" s="39">
        <f>[2]Emissions!J2147</f>
        <v>0</v>
      </c>
      <c r="K411" s="39">
        <f>[2]Emissions!K2147</f>
        <v>0</v>
      </c>
      <c r="L411" s="39">
        <f>[2]Emissions!L2147</f>
        <v>0</v>
      </c>
      <c r="M411" s="39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TRA_NAV_INT_DST_NEW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37.242168320218447</v>
      </c>
      <c r="F412" s="39">
        <f>[2]Emissions!F1958</f>
        <v>29.011720188577211</v>
      </c>
      <c r="G412" s="39">
        <f>[2]Emissions!G1958</f>
        <v>0</v>
      </c>
      <c r="H412" s="39">
        <f>[2]Emissions!H1958</f>
        <v>70.34576197710814</v>
      </c>
      <c r="I412" s="39">
        <f>[2]Emissions!I1958</f>
        <v>108.946694623471</v>
      </c>
      <c r="J412" s="39">
        <f>[2]Emissions!J1958</f>
        <v>142.91295257030799</v>
      </c>
      <c r="K412" s="39">
        <f>[2]Emissions!K1958</f>
        <v>38.785015807839002</v>
      </c>
      <c r="L412" s="39">
        <f>[2]Emissions!L1958</f>
        <v>0</v>
      </c>
      <c r="M412" s="39">
        <f>[2]Emissions!M1958</f>
        <v>201.48833099999999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5.5643198641766087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RES_WH_COA_NEW</v>
      </c>
      <c r="C414" s="10" t="str">
        <f>[2]Emissions!C1777</f>
        <v>RES_N2O</v>
      </c>
      <c r="D414" s="10" t="str">
        <f>[2]Emissions!D1777</f>
        <v>RES</v>
      </c>
      <c r="E414" s="39">
        <f>[2]Emissions!E1777</f>
        <v>0</v>
      </c>
      <c r="F414" s="39">
        <f>[2]Emissions!F1777</f>
        <v>0</v>
      </c>
      <c r="G414" s="39">
        <f>[2]Emissions!G1777</f>
        <v>0</v>
      </c>
      <c r="H414" s="39">
        <f>[2]Emissions!H1777</f>
        <v>0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RES_SH_INS_NGA_STD_NEW</v>
      </c>
      <c r="C415" s="10" t="str">
        <f>[2]Emissions!C1707</f>
        <v>RES_N2O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3148.895131944445</v>
      </c>
      <c r="G416" s="39">
        <f>[2]Emissions!G1357</f>
        <v>2519.1161055555549</v>
      </c>
      <c r="H416" s="39">
        <f>[2]Emissions!H1357</f>
        <v>3589.7404504166661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3.4764717108083332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177.25159099993891</v>
      </c>
      <c r="F418" s="39">
        <f>[2]Emissions!F1336</f>
        <v>6235.6008421490551</v>
      </c>
      <c r="G418" s="39">
        <f>[2]Emissions!G1336</f>
        <v>6513.6252427410791</v>
      </c>
      <c r="H418" s="39">
        <f>[2]Emissions!H1336</f>
        <v>10774.68441663217</v>
      </c>
      <c r="I418" s="39">
        <f>[2]Emissions!I1336</f>
        <v>10597.43282563223</v>
      </c>
      <c r="J418" s="39">
        <f>[2]Emissions!J1336</f>
        <v>4902.2937844335011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TRA_ROA_LCV_DPH_NEW</v>
      </c>
      <c r="C419" s="10" t="str">
        <f>[2]Emissions!C2208</f>
        <v>TOT_CO2_EQ_GWP_100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61.754950418540957</v>
      </c>
      <c r="J419" s="39">
        <f>[2]Emissions!J2208</f>
        <v>367.13066276424331</v>
      </c>
      <c r="K419" s="39">
        <f>[2]Emissions!K2208</f>
        <v>1469.867358731133</v>
      </c>
      <c r="L419" s="39">
        <f>[2]Emissions!L2208</f>
        <v>594.21979043543854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TRA_ROA_LCV_DHE_NEW</v>
      </c>
      <c r="C420" s="10" t="str">
        <f>[2]Emissions!C2201</f>
        <v>TOT_CH4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0</v>
      </c>
      <c r="I420" s="39">
        <f>[2]Emissions!I2201</f>
        <v>0</v>
      </c>
      <c r="J420" s="39">
        <f>[2]Emissions!J2201</f>
        <v>0</v>
      </c>
      <c r="K420" s="39">
        <f>[2]Emissions!K2201</f>
        <v>0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TRA_N2O</v>
      </c>
      <c r="D421" s="10" t="str">
        <f>[2]Emissions!D2194</f>
        <v>TRA</v>
      </c>
      <c r="E421" s="39">
        <f>[2]Emissions!E2194</f>
        <v>0</v>
      </c>
      <c r="F421" s="39">
        <f>[2]Emissions!F2194</f>
        <v>0</v>
      </c>
      <c r="G421" s="39">
        <f>[2]Emissions!G2194</f>
        <v>0</v>
      </c>
      <c r="H421" s="39">
        <f>[2]Emissions!H2194</f>
        <v>38.346915575714988</v>
      </c>
      <c r="I421" s="39">
        <f>[2]Emissions!I2194</f>
        <v>38.346915575714988</v>
      </c>
      <c r="J421" s="39">
        <f>[2]Emissions!J2194</f>
        <v>38.346915575714988</v>
      </c>
      <c r="K421" s="39">
        <f>[2]Emissions!K2194</f>
        <v>38.346915575714988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TRA_CO2</v>
      </c>
      <c r="D422" s="10" t="str">
        <f>[2]Emissions!D1869</f>
        <v>TRA</v>
      </c>
      <c r="E422" s="39">
        <f>[2]Emissions!E1869</f>
        <v>11953.05318348642</v>
      </c>
      <c r="F422" s="39">
        <f>[2]Emissions!F1869</f>
        <v>16982.43404411455</v>
      </c>
      <c r="G422" s="39">
        <f>[2]Emissions!G1869</f>
        <v>8490.7983946982022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557.34683623907449</v>
      </c>
      <c r="F423" s="39">
        <f>[2]Emissions!F1451</f>
        <v>2437.9292242781062</v>
      </c>
      <c r="G423" s="39">
        <f>[2]Emissions!G1451</f>
        <v>2635.066630453518</v>
      </c>
      <c r="H423" s="39">
        <f>[2]Emissions!H1451</f>
        <v>1438.8918179936491</v>
      </c>
      <c r="I423" s="39">
        <f>[2]Emissions!I1451</f>
        <v>0</v>
      </c>
      <c r="J423" s="39">
        <f>[2]Emissions!J1451</f>
        <v>0</v>
      </c>
      <c r="K423" s="39">
        <f>[2]Emissions!K1451</f>
        <v>0</v>
      </c>
      <c r="L423" s="39">
        <f>[2]Emissions!L1451</f>
        <v>0</v>
      </c>
      <c r="M423" s="39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TRA_ROA_MTR_LPG_NEW</v>
      </c>
      <c r="C425" s="10" t="str">
        <f>[2]Emissions!C2302</f>
        <v>TRA_CH4</v>
      </c>
      <c r="D425" s="10" t="str">
        <f>[2]Emissions!D2302</f>
        <v>TRA</v>
      </c>
      <c r="E425" s="39">
        <f>[2]Emissions!E2302</f>
        <v>55.29480788485607</v>
      </c>
      <c r="F425" s="39">
        <f>[2]Emissions!F2302</f>
        <v>55.29480788485607</v>
      </c>
      <c r="G425" s="39">
        <f>[2]Emissions!G2302</f>
        <v>55.29480788485607</v>
      </c>
      <c r="H425" s="39">
        <f>[2]Emissions!H2302</f>
        <v>136.37703754693371</v>
      </c>
      <c r="I425" s="39">
        <f>[2]Emissions!I2302</f>
        <v>81.082229662077623</v>
      </c>
      <c r="J425" s="39">
        <f>[2]Emissions!J2302</f>
        <v>81.082229662077623</v>
      </c>
      <c r="K425" s="39">
        <f>[2]Emissions!K2302</f>
        <v>81.082229662077623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46.170316666666658</v>
      </c>
      <c r="F426" s="39">
        <f>[2]Emissions!F1444</f>
        <v>33.781479392348743</v>
      </c>
      <c r="G426" s="39">
        <f>[2]Emissions!G1444</f>
        <v>30.7802111111111</v>
      </c>
      <c r="H426" s="39">
        <f>[2]Emissions!H1444</f>
        <v>12.150083333333329</v>
      </c>
      <c r="I426" s="39">
        <f>[2]Emissions!I1444</f>
        <v>8.1000555555555529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UPS_BIO_REF_GEN2_FT_LGC_KER_NEW</v>
      </c>
      <c r="C427" s="10" t="str">
        <f>[2]Emissions!C2326</f>
        <v>TOT_CO2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12.98088754214243</v>
      </c>
      <c r="J427" s="39">
        <f>[2]Emissions!J2326</f>
        <v>29.111392422140131</v>
      </c>
      <c r="K427" s="39">
        <f>[2]Emissions!K2326</f>
        <v>63.553456483171857</v>
      </c>
      <c r="L427" s="39">
        <f>[2]Emissions!L2326</f>
        <v>46.658443715939711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3480.3881942754629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4025.1128053871298</v>
      </c>
      <c r="F430" s="39">
        <f>[2]Emissions!F1430</f>
        <v>4233.4147453093383</v>
      </c>
      <c r="G430" s="39">
        <f>[2]Emissions!G1430</f>
        <v>1822.831257613168</v>
      </c>
      <c r="H430" s="39">
        <f>[2]Emissions!H1430</f>
        <v>1879.291641112831</v>
      </c>
      <c r="I430" s="39">
        <f>[2]Emissions!I1430</f>
        <v>911.41562880658421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48.095777439024388</v>
      </c>
      <c r="G431" s="39">
        <f>[2]Emissions!G1379</f>
        <v>38.476621951219506</v>
      </c>
      <c r="H431" s="39">
        <f>[2]Emissions!H1379</f>
        <v>28.857466463414632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215.91353381013951</v>
      </c>
      <c r="G432" s="39">
        <f>[2]Emissions!G1188</f>
        <v>172.73082704811159</v>
      </c>
      <c r="H432" s="39">
        <f>[2]Emissions!H1188</f>
        <v>129.54812028608379</v>
      </c>
      <c r="I432" s="39">
        <f>[2]Emissions!I1188</f>
        <v>86.365413524055839</v>
      </c>
      <c r="J432" s="39">
        <f>[2]Emissions!J1188</f>
        <v>43.182706762027919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0</v>
      </c>
      <c r="F433" s="39">
        <f>[2]Emissions!F938</f>
        <v>0</v>
      </c>
      <c r="G433" s="39">
        <f>[2]Emissions!G938</f>
        <v>0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67.481725248580616</v>
      </c>
      <c r="F435" s="39">
        <f>[2]Emissions!F872</f>
        <v>673.29884971748515</v>
      </c>
      <c r="G435" s="39">
        <f>[2]Emissions!G872</f>
        <v>1105.748179979857</v>
      </c>
      <c r="H435" s="39">
        <f>[2]Emissions!H872</f>
        <v>1095.8010212706149</v>
      </c>
      <c r="I435" s="39">
        <f>[2]Emissions!I872</f>
        <v>0</v>
      </c>
      <c r="J435" s="39">
        <f>[2]Emissions!J872</f>
        <v>0</v>
      </c>
      <c r="K435" s="39">
        <f>[2]Emissions!K872</f>
        <v>0</v>
      </c>
      <c r="L435" s="39">
        <f>[2]Emissions!L872</f>
        <v>0</v>
      </c>
      <c r="M435" s="39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0</v>
      </c>
      <c r="G436" s="39">
        <f>[2]Emissions!G519</f>
        <v>0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TOT_CO2_EQ_GWP_100</v>
      </c>
      <c r="D438" s="10" t="str">
        <f>[2]Emissions!D1850</f>
        <v>RES</v>
      </c>
      <c r="E438" s="39">
        <f>[2]Emissions!E1850</f>
        <v>77625.953640729116</v>
      </c>
      <c r="F438" s="39">
        <f>[2]Emissions!F1850</f>
        <v>0</v>
      </c>
      <c r="G438" s="39">
        <f>[2]Emissions!G1850</f>
        <v>3584.9506121967311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RES_WH_HFO_EXS</v>
      </c>
      <c r="C439" s="10" t="str">
        <f>[2]Emissions!C1801</f>
        <v>RES_CH4</v>
      </c>
      <c r="D439" s="10" t="str">
        <f>[2]Emissions!D1801</f>
        <v>RES</v>
      </c>
      <c r="E439" s="39">
        <f>[2]Emissions!E1801</f>
        <v>0.71561580882352949</v>
      </c>
      <c r="F439" s="39">
        <f>[2]Emissions!F1801</f>
        <v>0.53671185661764698</v>
      </c>
      <c r="G439" s="39">
        <f>[2]Emissions!G1801</f>
        <v>1.6356034250000471</v>
      </c>
      <c r="H439" s="39">
        <f>[2]Emissions!H1801</f>
        <v>1.6356034250000471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RES_WH_DST_EXS</v>
      </c>
      <c r="C440" s="10" t="str">
        <f>[2]Emissions!C1787</f>
        <v>RES_CO2</v>
      </c>
      <c r="D440" s="10" t="str">
        <f>[2]Emissions!D1787</f>
        <v>RES</v>
      </c>
      <c r="E440" s="39">
        <f>[2]Emissions!E1787</f>
        <v>14949.645946339289</v>
      </c>
      <c r="F440" s="39">
        <f>[2]Emissions!F1787</f>
        <v>11212.23445975446</v>
      </c>
      <c r="G440" s="39">
        <f>[2]Emissions!G1787</f>
        <v>7474.8229731696429</v>
      </c>
      <c r="H440" s="39">
        <f>[2]Emissions!H1787</f>
        <v>3737.411486584821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</v>
      </c>
      <c r="J441" s="39">
        <f>[2]Emissions!J1128</f>
        <v>1.559145754169575</v>
      </c>
      <c r="K441" s="39">
        <f>[2]Emissions!K1128</f>
        <v>1.559145754169577</v>
      </c>
      <c r="L441" s="39">
        <f>[2]Emissions!L1128</f>
        <v>1.5546729465298379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5856.9767200109054</v>
      </c>
      <c r="F444" s="39">
        <f>[2]Emissions!F894</f>
        <v>7037.9962550734563</v>
      </c>
      <c r="G444" s="39">
        <f>[2]Emissions!G894</f>
        <v>7737.2058534808284</v>
      </c>
      <c r="H444" s="39">
        <f>[2]Emissions!H894</f>
        <v>9436.2817482865339</v>
      </c>
      <c r="I444" s="39">
        <f>[2]Emissions!I894</f>
        <v>10356.175316443479</v>
      </c>
      <c r="J444" s="39">
        <f>[2]Emissions!J894</f>
        <v>11335.67475322572</v>
      </c>
      <c r="K444" s="39">
        <f>[2]Emissions!K894</f>
        <v>0</v>
      </c>
      <c r="L444" s="39">
        <f>[2]Emissions!L894</f>
        <v>0</v>
      </c>
      <c r="M444" s="39">
        <f>[2]Emissions!M894</f>
        <v>0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5448.1060081786254</v>
      </c>
      <c r="G447" s="39">
        <f>[2]Emissions!G25</f>
        <v>5165.0446842685687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TRA_ROA_BUS_DPH_NEW</v>
      </c>
      <c r="C450" s="10" t="str">
        <f>[2]Emissions!C2054</f>
        <v>TRA_CH4</v>
      </c>
      <c r="D450" s="10" t="str">
        <f>[2]Emissions!D2054</f>
        <v>TRA</v>
      </c>
      <c r="E450" s="39">
        <f>[2]Emissions!E2054</f>
        <v>0</v>
      </c>
      <c r="F450" s="39">
        <f>[2]Emissions!F2054</f>
        <v>6.6802667197452217E-2</v>
      </c>
      <c r="G450" s="39">
        <f>[2]Emissions!G2054</f>
        <v>0.41357549156454071</v>
      </c>
      <c r="H450" s="39">
        <f>[2]Emissions!H2054</f>
        <v>0.41357549156454088</v>
      </c>
      <c r="I450" s="39">
        <f>[2]Emissions!I2054</f>
        <v>14.621014421060231</v>
      </c>
      <c r="J450" s="39">
        <f>[2]Emissions!J2054</f>
        <v>82.632285084848291</v>
      </c>
      <c r="K450" s="39">
        <f>[2]Emissions!K2054</f>
        <v>186.9196355650902</v>
      </c>
      <c r="L450" s="39">
        <f>[2]Emissions!L2054</f>
        <v>72.71924138234958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248.7354177056786</v>
      </c>
      <c r="F451" s="39">
        <f>[2]Emissions!F1105</f>
        <v>241.77525633042561</v>
      </c>
      <c r="G451" s="39">
        <f>[2]Emissions!G1105</f>
        <v>238.8812459766412</v>
      </c>
      <c r="H451" s="39">
        <f>[2]Emissions!H1105</f>
        <v>166.20737430527021</v>
      </c>
      <c r="I451" s="39">
        <f>[2]Emissions!I1105</f>
        <v>119.4406229883206</v>
      </c>
      <c r="J451" s="39">
        <f>[2]Emissions!J1105</f>
        <v>59.720311494160313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2225.2086867458629</v>
      </c>
      <c r="G453" s="39">
        <f>[2]Emissions!G473</f>
        <v>2240.1838440354391</v>
      </c>
      <c r="H453" s="39">
        <f>[2]Emissions!H473</f>
        <v>786.02941895980302</v>
      </c>
      <c r="I453" s="39">
        <f>[2]Emissions!I473</f>
        <v>393.01470947990128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-997.5282843347992</v>
      </c>
      <c r="J454" s="39">
        <f>[2]Emissions!J89</f>
        <v>-997.5282843347992</v>
      </c>
      <c r="K454" s="39">
        <f>[2]Emissions!K89</f>
        <v>-997.5282843347992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4128.711694880154</v>
      </c>
      <c r="F455" s="39">
        <f>[2]Emissions!F7</f>
        <v>2849.4675475013551</v>
      </c>
      <c r="G455" s="39">
        <f>[2]Emissions!G7</f>
        <v>6719.3639986583421</v>
      </c>
      <c r="H455" s="39">
        <f>[2]Emissions!H7</f>
        <v>2619.4143919673611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1659.9656849635089</v>
      </c>
      <c r="L455" s="39">
        <f>[2]Emissions!L7</f>
        <v>1478.7668199366351</v>
      </c>
      <c r="M455" s="39">
        <f>[2]Emissions!M7</f>
        <v>1297.4729312713221</v>
      </c>
    </row>
    <row r="456" spans="1:13">
      <c r="A456" s="10" t="str">
        <f>[2]Emissions!A2296</f>
        <v>EUR</v>
      </c>
      <c r="B456" s="10" t="str">
        <f>[2]Emissions!B2296</f>
        <v>TRA_ROA_MTR_LPG_EXS</v>
      </c>
      <c r="C456" s="10" t="str">
        <f>[2]Emissions!C2296</f>
        <v>TRA_CH4</v>
      </c>
      <c r="D456" s="10" t="str">
        <f>[2]Emissions!D2296</f>
        <v>TRA</v>
      </c>
      <c r="E456" s="39">
        <f>[2]Emissions!E2296</f>
        <v>52.802521645021642</v>
      </c>
      <c r="F456" s="39">
        <f>[2]Emissions!F2296</f>
        <v>26.401260822510821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RES_WH_DST_CND_NEW</v>
      </c>
      <c r="C457" s="10" t="str">
        <f>[2]Emissions!C1782</f>
        <v>RES_CO2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0</v>
      </c>
      <c r="I457" s="39">
        <f>[2]Emissions!I1782</f>
        <v>0</v>
      </c>
      <c r="J457" s="39">
        <f>[2]Emissions!J1782</f>
        <v>0</v>
      </c>
      <c r="K457" s="39">
        <f>[2]Emissions!K1782</f>
        <v>0</v>
      </c>
      <c r="L457" s="39">
        <f>[2]Emissions!L1782</f>
        <v>0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RES_SC_NGA_HP_AIR_STD_NEW</v>
      </c>
      <c r="C458" s="10" t="str">
        <f>[2]Emissions!C1603</f>
        <v>TOT_CO2</v>
      </c>
      <c r="D458" s="10" t="str">
        <f>[2]Emissions!D1603</f>
        <v>RES</v>
      </c>
      <c r="E458" s="39">
        <f>[2]Emissions!E1603</f>
        <v>25.249565425205478</v>
      </c>
      <c r="F458" s="39">
        <f>[2]Emissions!F1603</f>
        <v>19.898039945205479</v>
      </c>
      <c r="G458" s="39">
        <f>[2]Emissions!G1603</f>
        <v>19.898039945205479</v>
      </c>
      <c r="H458" s="39">
        <f>[2]Emissions!H1603</f>
        <v>19.898039945205479</v>
      </c>
      <c r="I458" s="39">
        <f>[2]Emissions!I1603</f>
        <v>0</v>
      </c>
      <c r="J458" s="39">
        <f>[2]Emissions!J1603</f>
        <v>0</v>
      </c>
      <c r="K458" s="39">
        <f>[2]Emissions!K1603</f>
        <v>0</v>
      </c>
      <c r="L458" s="39">
        <f>[2]Emissions!L1603</f>
        <v>0</v>
      </c>
      <c r="M458" s="39">
        <f>[2]Emissions!M1603</f>
        <v>0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TOT_CO2_EQ_GWP_100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-4375.6106637573539</v>
      </c>
      <c r="J459" s="39">
        <f>[2]Emissions!J1589</f>
        <v>-4375.6106637573548</v>
      </c>
      <c r="K459" s="39">
        <f>[2]Emissions!K1589</f>
        <v>-4191.8350158795456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1.6157325</v>
      </c>
      <c r="F460" s="39">
        <f>[2]Emissions!F1533</f>
        <v>1.292586</v>
      </c>
      <c r="G460" s="39">
        <f>[2]Emissions!G1533</f>
        <v>0.96943950000000001</v>
      </c>
      <c r="H460" s="39">
        <f>[2]Emissions!H1533</f>
        <v>0.64629300000000012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64.847777555711289</v>
      </c>
      <c r="L461" s="39">
        <f>[2]Emissions!L1135</f>
        <v>64.847777555711289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3.6641519849235298E-2</v>
      </c>
      <c r="F462" s="39">
        <f>[2]Emissions!F1149</f>
        <v>0.13226584883372369</v>
      </c>
      <c r="G462" s="39">
        <f>[2]Emissions!G1149</f>
        <v>0.17778359810329461</v>
      </c>
      <c r="H462" s="39">
        <f>[2]Emissions!H1149</f>
        <v>0.30782323904023662</v>
      </c>
      <c r="I462" s="39">
        <f>[2]Emissions!I1149</f>
        <v>0.4780724337389699</v>
      </c>
      <c r="J462" s="39">
        <f>[2]Emissions!J1149</f>
        <v>0.55289830308346011</v>
      </c>
      <c r="K462" s="39">
        <f>[2]Emissions!K1149</f>
        <v>0.6534593816037817</v>
      </c>
      <c r="L462" s="39">
        <f>[2]Emissions!L1149</f>
        <v>0.64014762566773598</v>
      </c>
      <c r="M462" s="39">
        <f>[2]Emissions!M1149</f>
        <v>0.45778216546728429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0</v>
      </c>
      <c r="L463" s="39">
        <f>[2]Emissions!L633</f>
        <v>0</v>
      </c>
      <c r="M463" s="39">
        <f>[2]Emissions!M633</f>
        <v>1.5940887881565799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5827.7941244509293</v>
      </c>
      <c r="F464" s="39">
        <f>[2]Emissions!F529</f>
        <v>2343.0149814377451</v>
      </c>
      <c r="G464" s="39">
        <f>[2]Emissions!G529</f>
        <v>0</v>
      </c>
      <c r="H464" s="39">
        <f>[2]Emissions!H529</f>
        <v>0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890.9293742939326</v>
      </c>
      <c r="F465" s="39">
        <f>[2]Emissions!F354</f>
        <v>712.74349943514596</v>
      </c>
      <c r="G465" s="39">
        <f>[2]Emissions!G354</f>
        <v>534.55762457635933</v>
      </c>
      <c r="H465" s="39">
        <f>[2]Emissions!H354</f>
        <v>356.37174971757298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0</v>
      </c>
      <c r="F466" s="39">
        <f>[2]Emissions!F20</f>
        <v>2.56733457344962</v>
      </c>
      <c r="G466" s="39">
        <f>[2]Emissions!G20</f>
        <v>0</v>
      </c>
      <c r="H466" s="39">
        <f>[2]Emissions!H20</f>
        <v>2.56733457344962</v>
      </c>
      <c r="I466" s="39">
        <f>[2]Emissions!I20</f>
        <v>19.120557825146509</v>
      </c>
      <c r="J466" s="39">
        <f>[2]Emissions!J20</f>
        <v>37.538019087858899</v>
      </c>
      <c r="K466" s="39">
        <f>[2]Emissions!K20</f>
        <v>90.579535964799163</v>
      </c>
      <c r="L466" s="39">
        <f>[2]Emissions!L20</f>
        <v>91.068679501079927</v>
      </c>
      <c r="M466" s="39">
        <f>[2]Emissions!M20</f>
        <v>75.046162890695626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7.1775191253781512E-2</v>
      </c>
      <c r="F467" s="39">
        <f>[2]Emissions!F230</f>
        <v>0.40132265737464101</v>
      </c>
      <c r="G467" s="39">
        <f>[2]Emissions!G230</f>
        <v>2.470066937879694</v>
      </c>
      <c r="H467" s="39">
        <f>[2]Emissions!H230</f>
        <v>0</v>
      </c>
      <c r="I467" s="39">
        <f>[2]Emissions!I230</f>
        <v>0</v>
      </c>
      <c r="J467" s="39">
        <f>[2]Emissions!J230</f>
        <v>0</v>
      </c>
      <c r="K467" s="39">
        <f>[2]Emissions!K230</f>
        <v>0</v>
      </c>
      <c r="L467" s="39">
        <f>[2]Emissions!L230</f>
        <v>0</v>
      </c>
      <c r="M467" s="39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159.9706793188017</v>
      </c>
      <c r="F468" s="39">
        <f>[2]Emissions!F523</f>
        <v>151.97214535286159</v>
      </c>
      <c r="G468" s="39">
        <f>[2]Emissions!G523</f>
        <v>106.6471195458678</v>
      </c>
      <c r="H468" s="39">
        <f>[2]Emissions!H523</f>
        <v>91.183287211716959</v>
      </c>
      <c r="I468" s="39">
        <f>[2]Emissions!I523</f>
        <v>60.788858141144637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SEQ_SNK_AFF_3_NEW</v>
      </c>
      <c r="C471" s="10" t="str">
        <f>[2]Emissions!C1854</f>
        <v>TOT_CO2</v>
      </c>
      <c r="D471" s="10" t="str">
        <f>[2]Emissions!D1854</f>
        <v>SEQ</v>
      </c>
      <c r="E471" s="39">
        <f>[2]Emissions!E1854</f>
        <v>0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TOT_CO2_EQ_GWP_100</v>
      </c>
      <c r="D472" s="10" t="str">
        <f>[2]Emissions!D1805</f>
        <v>RES</v>
      </c>
      <c r="E472" s="39">
        <f>[2]Emissions!E1805</f>
        <v>17.93185322977941</v>
      </c>
      <c r="F472" s="39">
        <f>[2]Emissions!F1805</f>
        <v>13.44888992233456</v>
      </c>
      <c r="G472" s="39">
        <f>[2]Emissions!G1805</f>
        <v>40.984841583422828</v>
      </c>
      <c r="H472" s="39">
        <f>[2]Emissions!H1805</f>
        <v>40.984841583422828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163.62865365189441</v>
      </c>
      <c r="F473" s="39">
        <f>[2]Emissions!F1457</f>
        <v>129.39378285541551</v>
      </c>
      <c r="G473" s="39">
        <f>[2]Emissions!G1457</f>
        <v>124.6337057613168</v>
      </c>
      <c r="H473" s="39">
        <f>[2]Emissions!H1457</f>
        <v>49.197515432098747</v>
      </c>
      <c r="I473" s="39">
        <f>[2]Emissions!I1457</f>
        <v>32.798343621399169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43.537455291664649</v>
      </c>
      <c r="F474" s="39">
        <f>[2]Emissions!F1343</f>
        <v>155.05573566081239</v>
      </c>
      <c r="G474" s="39">
        <f>[2]Emissions!G1343</f>
        <v>164.48759344396069</v>
      </c>
      <c r="H474" s="39">
        <f>[2]Emissions!H1343</f>
        <v>164.48759344396069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TRA_ROA_CAR_DST_NEW</v>
      </c>
      <c r="C475" s="10" t="str">
        <f>[2]Emissions!C2107</f>
        <v>TOT_CO2</v>
      </c>
      <c r="D475" s="10" t="str">
        <f>[2]Emissions!D2107</f>
        <v>TRA</v>
      </c>
      <c r="E475" s="39">
        <f>[2]Emissions!E2107</f>
        <v>8325.3154947695693</v>
      </c>
      <c r="F475" s="39">
        <f>[2]Emissions!F2107</f>
        <v>52407.299889346548</v>
      </c>
      <c r="G475" s="39">
        <f>[2]Emissions!G2107</f>
        <v>120745.399742005</v>
      </c>
      <c r="H475" s="39">
        <f>[2]Emissions!H2107</f>
        <v>120745.399742005</v>
      </c>
      <c r="I475" s="39">
        <f>[2]Emissions!I2107</f>
        <v>76663.415347428047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TRA_ROA_BUS_LNG_NEW</v>
      </c>
      <c r="C476" s="10" t="str">
        <f>[2]Emissions!C2079</f>
        <v>TRA_CH4</v>
      </c>
      <c r="D476" s="10" t="str">
        <f>[2]Emissions!D2079</f>
        <v>TRA</v>
      </c>
      <c r="E476" s="39">
        <f>[2]Emissions!E2079</f>
        <v>8.613651208360551E-2</v>
      </c>
      <c r="F476" s="39">
        <f>[2]Emissions!F2079</f>
        <v>8.6136512083605524E-2</v>
      </c>
      <c r="G476" s="39">
        <f>[2]Emissions!G2079</f>
        <v>8.6136512083605538E-2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477.44827138944532</v>
      </c>
      <c r="F477" s="39">
        <f>[2]Emissions!F1385</f>
        <v>1690.3425094168331</v>
      </c>
      <c r="G477" s="39">
        <f>[2]Emissions!G1385</f>
        <v>2529.6070215519098</v>
      </c>
      <c r="H477" s="39">
        <f>[2]Emissions!H1385</f>
        <v>4070.963887682331</v>
      </c>
      <c r="I477" s="39">
        <f>[2]Emissions!I1385</f>
        <v>0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UPS_N2O</v>
      </c>
      <c r="D481" s="10" t="str">
        <f>[2]Emissions!D2359</f>
        <v>UPS</v>
      </c>
      <c r="E481" s="39">
        <f>[2]Emissions!E2359</f>
        <v>0</v>
      </c>
      <c r="F481" s="39">
        <f>[2]Emissions!F2359</f>
        <v>0</v>
      </c>
      <c r="G481" s="39">
        <f>[2]Emissions!G2359</f>
        <v>34.820457462765397</v>
      </c>
      <c r="H481" s="39">
        <f>[2]Emissions!H2359</f>
        <v>0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0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5419.9095448236549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472.15275880000002</v>
      </c>
      <c r="F487" s="39">
        <f>[2]Emissions!F1174</f>
        <v>0</v>
      </c>
      <c r="G487" s="39">
        <f>[2]Emissions!G1174</f>
        <v>0</v>
      </c>
      <c r="H487" s="39">
        <f>[2]Emissions!H1174</f>
        <v>0</v>
      </c>
      <c r="I487" s="39">
        <f>[2]Emissions!I1174</f>
        <v>0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0</v>
      </c>
      <c r="F488" s="39">
        <f>[2]Emissions!F652</f>
        <v>0</v>
      </c>
      <c r="G488" s="39">
        <f>[2]Emissions!G652</f>
        <v>23226.248160499988</v>
      </c>
      <c r="H488" s="39">
        <f>[2]Emissions!H652</f>
        <v>31790.016271474989</v>
      </c>
      <c r="I488" s="39">
        <f>[2]Emissions!I652</f>
        <v>40347.159668199987</v>
      </c>
      <c r="J488" s="39">
        <f>[2]Emissions!J652</f>
        <v>47782.076470974993</v>
      </c>
      <c r="K488" s="39">
        <f>[2]Emissions!K652</f>
        <v>0</v>
      </c>
      <c r="L488" s="39">
        <f>[2]Emissions!L652</f>
        <v>0</v>
      </c>
      <c r="M488" s="39">
        <f>[2]Emissions!M652</f>
        <v>0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276392.23995412083</v>
      </c>
      <c r="F489" s="39">
        <f>[2]Emissions!F434</f>
        <v>276392.23995412083</v>
      </c>
      <c r="G489" s="39">
        <f>[2]Emissions!G434</f>
        <v>133307.30492648741</v>
      </c>
      <c r="H489" s="39">
        <f>[2]Emissions!H434</f>
        <v>0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UPS_BIO_REF_GEN2_FT_LGC_DST_NEW</v>
      </c>
      <c r="C492" s="10" t="str">
        <f>[2]Emissions!C2320</f>
        <v>TOT_CO2</v>
      </c>
      <c r="D492" s="10" t="str">
        <f>[2]Emissions!D2320</f>
        <v>UPS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739.00698487468628</v>
      </c>
      <c r="J492" s="39">
        <f>[2]Emissions!J2320</f>
        <v>828.44476495255515</v>
      </c>
      <c r="K492" s="39">
        <f>[2]Emissions!K2320</f>
        <v>935.16166466476227</v>
      </c>
      <c r="L492" s="39">
        <f>[2]Emissions!L2320</f>
        <v>935.16166466476227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TRA_NAV_INT_DUAL_NEW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0</v>
      </c>
      <c r="G493" s="39">
        <f>[2]Emissions!G1962</f>
        <v>4.5487897125567313E-2</v>
      </c>
      <c r="H493" s="39">
        <f>[2]Emissions!H1962</f>
        <v>0</v>
      </c>
      <c r="I493" s="39">
        <f>[2]Emissions!I1962</f>
        <v>0</v>
      </c>
      <c r="J493" s="39">
        <f>[2]Emissions!J1962</f>
        <v>0</v>
      </c>
      <c r="K493" s="39">
        <f>[2]Emissions!K1962</f>
        <v>0</v>
      </c>
      <c r="L493" s="39">
        <f>[2]Emissions!L1962</f>
        <v>0</v>
      </c>
      <c r="M493" s="39">
        <f>[2]Emissions!M1962</f>
        <v>0</v>
      </c>
    </row>
    <row r="494" spans="1:13">
      <c r="A494" s="10" t="str">
        <f>[2]Emissions!A1864</f>
        <v>EUR</v>
      </c>
      <c r="B494" s="10" t="str">
        <f>[2]Emissions!B1864</f>
        <v>TRA_AVI_DOM_JTK_NEW</v>
      </c>
      <c r="C494" s="10" t="str">
        <f>[2]Emissions!C1864</f>
        <v>TOT_CH4</v>
      </c>
      <c r="D494" s="10" t="str">
        <f>[2]Emissions!D1864</f>
        <v>TRA</v>
      </c>
      <c r="E494" s="39">
        <f>[2]Emissions!E1864</f>
        <v>0.49652671767459539</v>
      </c>
      <c r="F494" s="39">
        <f>[2]Emissions!F1864</f>
        <v>0.70544588939827846</v>
      </c>
      <c r="G494" s="39">
        <f>[2]Emissions!G1864</f>
        <v>0.35270555502761852</v>
      </c>
      <c r="H494" s="39">
        <f>[2]Emissions!H1864</f>
        <v>0.94952012299369981</v>
      </c>
      <c r="I494" s="39">
        <f>[2]Emissions!I1864</f>
        <v>1.1097492302485039</v>
      </c>
      <c r="J494" s="39">
        <f>[2]Emissions!J1864</f>
        <v>1.262565757262947</v>
      </c>
      <c r="K494" s="39">
        <f>[2]Emissions!K1864</f>
        <v>1.317390531028042</v>
      </c>
      <c r="L494" s="39">
        <f>[2]Emissions!L1864</f>
        <v>1.366753985508907</v>
      </c>
      <c r="M494" s="39">
        <f>[2]Emissions!M1864</f>
        <v>1.407983407339392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TOT_CO2_EQ_GWP_100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119023.7249178574</v>
      </c>
      <c r="F496" s="39">
        <f>[2]Emissions!F1024</f>
        <v>99186.437431547864</v>
      </c>
      <c r="G496" s="39">
        <f>[2]Emissions!G1024</f>
        <v>79349.1499452383</v>
      </c>
      <c r="H496" s="39">
        <f>[2]Emissions!H1024</f>
        <v>55687.885365605667</v>
      </c>
      <c r="I496" s="39">
        <f>[2]Emissions!I1024</f>
        <v>28648.212698300678</v>
      </c>
      <c r="J496" s="39">
        <f>[2]Emissions!J1024</f>
        <v>18560.063243332988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0.2092123937082668</v>
      </c>
      <c r="F497" s="39">
        <f>[2]Emissions!F1273</f>
        <v>0.88995053817179426</v>
      </c>
      <c r="G497" s="39">
        <f>[2]Emissions!G1273</f>
        <v>1.38737372728829</v>
      </c>
      <c r="H497" s="39">
        <f>[2]Emissions!H1273</f>
        <v>2.1785350594453181</v>
      </c>
      <c r="I497" s="39">
        <f>[2]Emissions!I1273</f>
        <v>2.768029170082897</v>
      </c>
      <c r="J497" s="39">
        <f>[2]Emissions!J1273</f>
        <v>3.343495482657485</v>
      </c>
      <c r="K497" s="39">
        <f>[2]Emissions!K1273</f>
        <v>3.848284250601183</v>
      </c>
      <c r="L497" s="39">
        <f>[2]Emissions!L1273</f>
        <v>3.8769929826749698</v>
      </c>
      <c r="M497" s="39">
        <f>[2]Emissions!M1273</f>
        <v>3.9179437210544741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0.31821634903752122</v>
      </c>
      <c r="F498" s="39">
        <f>[2]Emissions!F1168</f>
        <v>2.082227906987383</v>
      </c>
      <c r="G498" s="39">
        <f>[2]Emissions!G1168</f>
        <v>3.292817982930663</v>
      </c>
      <c r="H498" s="39">
        <f>[2]Emissions!H1168</f>
        <v>8.7518682592205437</v>
      </c>
      <c r="I498" s="39">
        <f>[2]Emissions!I1168</f>
        <v>9.6671803252067328</v>
      </c>
      <c r="J498" s="39">
        <f>[2]Emissions!J1168</f>
        <v>10.70192020378777</v>
      </c>
      <c r="K498" s="39">
        <f>[2]Emissions!K1168</f>
        <v>1.829212977006371</v>
      </c>
      <c r="L498" s="39">
        <f>[2]Emissions!L1168</f>
        <v>1.8028655336664561</v>
      </c>
      <c r="M498" s="39">
        <f>[2]Emissions!M1168</f>
        <v>1.77538299472239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0</v>
      </c>
      <c r="J499" s="39">
        <f>[2]Emissions!J625</f>
        <v>0</v>
      </c>
      <c r="K499" s="39">
        <f>[2]Emissions!K625</f>
        <v>0</v>
      </c>
      <c r="L499" s="39">
        <f>[2]Emissions!L625</f>
        <v>0</v>
      </c>
      <c r="M499" s="39">
        <f>[2]Emissions!M625</f>
        <v>0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TRA_ROA_MTR_NGA_NEW</v>
      </c>
      <c r="C501" s="10" t="str">
        <f>[2]Emissions!C2314</f>
        <v>TRA_CH4</v>
      </c>
      <c r="D501" s="10" t="str">
        <f>[2]Emissions!D2314</f>
        <v>TRA</v>
      </c>
      <c r="E501" s="39">
        <f>[2]Emissions!E2314</f>
        <v>0</v>
      </c>
      <c r="F501" s="39">
        <f>[2]Emissions!F2314</f>
        <v>0.99106249999999763</v>
      </c>
      <c r="G501" s="39">
        <f>[2]Emissions!G2314</f>
        <v>1.339749999999998</v>
      </c>
      <c r="H501" s="39">
        <f>[2]Emissions!H2314</f>
        <v>1.339749999999998</v>
      </c>
      <c r="I501" s="39">
        <f>[2]Emissions!I2314</f>
        <v>1.339749999999998</v>
      </c>
      <c r="J501" s="39">
        <f>[2]Emissions!J2314</f>
        <v>66.863276365773814</v>
      </c>
      <c r="K501" s="39">
        <f>[2]Emissions!K2314</f>
        <v>260.8392024447046</v>
      </c>
      <c r="L501" s="39">
        <f>[2]Emissions!L2314</f>
        <v>260.8392024447046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TRA_ROA_MTR_NGA_EXS</v>
      </c>
      <c r="C502" s="10" t="str">
        <f>[2]Emissions!C2307</f>
        <v>TOT_CO2_EQ_GWP_100</v>
      </c>
      <c r="D502" s="10" t="str">
        <f>[2]Emissions!D2307</f>
        <v>TRA</v>
      </c>
      <c r="E502" s="39">
        <f>[2]Emissions!E2307</f>
        <v>6.2730523787878791</v>
      </c>
      <c r="F502" s="39">
        <f>[2]Emissions!F2307</f>
        <v>3.1365261893939391</v>
      </c>
      <c r="G502" s="39">
        <f>[2]Emissions!G2307</f>
        <v>0</v>
      </c>
      <c r="H502" s="39">
        <f>[2]Emissions!H2307</f>
        <v>0</v>
      </c>
      <c r="I502" s="39">
        <f>[2]Emissions!I2307</f>
        <v>0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TRA_CO2</v>
      </c>
      <c r="D503" s="10" t="str">
        <f>[2]Emissions!D2068</f>
        <v>TRA</v>
      </c>
      <c r="E503" s="39">
        <f>[2]Emissions!E2068</f>
        <v>30675.205360576922</v>
      </c>
      <c r="F503" s="39">
        <f>[2]Emissions!F2068</f>
        <v>35958.89237724663</v>
      </c>
      <c r="G503" s="39">
        <f>[2]Emissions!G2068</f>
        <v>54299.103748564019</v>
      </c>
      <c r="H503" s="39">
        <f>[2]Emissions!H2068</f>
        <v>59116.758207152969</v>
      </c>
      <c r="I503" s="39">
        <f>[2]Emissions!I2068</f>
        <v>54903.140270562762</v>
      </c>
      <c r="J503" s="39">
        <f>[2]Emissions!J2068</f>
        <v>39037.941235436039</v>
      </c>
      <c r="K503" s="39">
        <f>[2]Emissions!K2068</f>
        <v>10861.29762654765</v>
      </c>
      <c r="L503" s="39">
        <f>[2]Emissions!L2068</f>
        <v>0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RES_SH_BIO_PLT_NEW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3980.0761200000011</v>
      </c>
      <c r="F504" s="39">
        <f>[2]Emissions!F1609</f>
        <v>3980.0761200000002</v>
      </c>
      <c r="G504" s="39">
        <f>[2]Emissions!G1609</f>
        <v>3980.0761200000002</v>
      </c>
      <c r="H504" s="39">
        <f>[2]Emissions!H1609</f>
        <v>491.72865983671232</v>
      </c>
      <c r="I504" s="39">
        <f>[2]Emissions!I1609</f>
        <v>0</v>
      </c>
      <c r="J504" s="39">
        <f>[2]Emissions!J1609</f>
        <v>0</v>
      </c>
      <c r="K504" s="39">
        <f>[2]Emissions!K1609</f>
        <v>4662.2683247627283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17275.033977560241</v>
      </c>
      <c r="G506" s="39">
        <f>[2]Emissions!G1410</f>
        <v>12804.285234839301</v>
      </c>
      <c r="H506" s="39">
        <f>[2]Emissions!H1410</f>
        <v>5455.2738876506028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TRA_N2O</v>
      </c>
      <c r="D510" s="10" t="str">
        <f>[2]Emissions!D2247</f>
        <v>TRA</v>
      </c>
      <c r="E510" s="39">
        <f>[2]Emissions!E2247</f>
        <v>5.6086341240875894</v>
      </c>
      <c r="F510" s="39">
        <f>[2]Emissions!F2247</f>
        <v>5.9121968978102188</v>
      </c>
      <c r="G510" s="39">
        <f>[2]Emissions!G2247</f>
        <v>5.9121968978102188</v>
      </c>
      <c r="H510" s="39">
        <f>[2]Emissions!H2247</f>
        <v>4.7128467153284663E-2</v>
      </c>
      <c r="I510" s="39">
        <f>[2]Emissions!I2247</f>
        <v>0.29339781021897809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TRA_AVI_DOM_JTK_EXS</v>
      </c>
      <c r="C511" s="10" t="str">
        <f>[2]Emissions!C1859</f>
        <v>TOT_CO2_EQ_GWP_100</v>
      </c>
      <c r="D511" s="10" t="str">
        <f>[2]Emissions!D1859</f>
        <v>TRA</v>
      </c>
      <c r="E511" s="39">
        <f>[2]Emissions!E1859</f>
        <v>12531.562956134139</v>
      </c>
      <c r="F511" s="39">
        <f>[2]Emissions!F1859</f>
        <v>9546.2561034309983</v>
      </c>
      <c r="G511" s="39">
        <f>[2]Emissions!G1859</f>
        <v>7159.6920775732488</v>
      </c>
      <c r="H511" s="39">
        <f>[2]Emissions!H1859</f>
        <v>4773.1280517154992</v>
      </c>
      <c r="I511" s="39">
        <f>[2]Emissions!I1859</f>
        <v>2386.56402585775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90.9466845882353</v>
      </c>
      <c r="F513" s="39">
        <f>[2]Emissions!F1519</f>
        <v>72.757347670588388</v>
      </c>
      <c r="G513" s="39">
        <f>[2]Emissions!G1519</f>
        <v>54.568010752941177</v>
      </c>
      <c r="H513" s="39">
        <f>[2]Emissions!H1519</f>
        <v>36.378673835294123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17.91758799440839</v>
      </c>
      <c r="F514" s="39">
        <f>[2]Emissions!F1404</f>
        <v>35.632824604279023</v>
      </c>
      <c r="G514" s="39">
        <f>[2]Emissions!G1404</f>
        <v>47.363592191526173</v>
      </c>
      <c r="H514" s="39">
        <f>[2]Emissions!H1404</f>
        <v>86.934181559424161</v>
      </c>
      <c r="I514" s="39">
        <f>[2]Emissions!I1404</f>
        <v>86.934181559424161</v>
      </c>
      <c r="J514" s="39">
        <f>[2]Emissions!J1404</f>
        <v>63.950211202583333</v>
      </c>
      <c r="K514" s="39">
        <f>[2]Emissions!K1404</f>
        <v>41.451280886691713</v>
      </c>
      <c r="L514" s="39">
        <f>[2]Emissions!L1404</f>
        <v>5.8864942924042367</v>
      </c>
      <c r="M514" s="39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4.6172566836058332E-2</v>
      </c>
      <c r="F515" s="39">
        <f>[2]Emissions!F1254</f>
        <v>7.7905712770658412E-3</v>
      </c>
      <c r="G515" s="39">
        <f>[2]Emissions!G1254</f>
        <v>2.7703540101635001E-2</v>
      </c>
      <c r="H515" s="39">
        <f>[2]Emissions!H1254</f>
        <v>9.2513033915156886E-3</v>
      </c>
      <c r="I515" s="39">
        <f>[2]Emissions!I1254</f>
        <v>6.167535594343793E-3</v>
      </c>
      <c r="J515" s="39">
        <f>[2]Emissions!J1254</f>
        <v>3.083767797171896E-3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0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1524.467703999235</v>
      </c>
      <c r="I518" s="39">
        <f>[2]Emissions!I137</f>
        <v>4257.6531824469594</v>
      </c>
      <c r="J518" s="39">
        <f>[2]Emissions!J137</f>
        <v>5982.1095112472358</v>
      </c>
      <c r="K518" s="39">
        <f>[2]Emissions!K137</f>
        <v>5983.8929196535519</v>
      </c>
      <c r="L518" s="39">
        <f>[2]Emissions!L137</f>
        <v>0</v>
      </c>
      <c r="M518" s="39">
        <f>[2]Emissions!M137</f>
        <v>0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2.9230958333221602</v>
      </c>
      <c r="F519" s="39">
        <f>[2]Emissions!F688</f>
        <v>49.38899942693142</v>
      </c>
      <c r="G519" s="39">
        <f>[2]Emissions!G688</f>
        <v>99.251395971143182</v>
      </c>
      <c r="H519" s="39">
        <f>[2]Emissions!H688</f>
        <v>95.780585227363048</v>
      </c>
      <c r="I519" s="39">
        <f>[2]Emissions!I688</f>
        <v>0</v>
      </c>
      <c r="J519" s="39">
        <f>[2]Emissions!J688</f>
        <v>0</v>
      </c>
      <c r="K519" s="39">
        <f>[2]Emissions!K688</f>
        <v>0</v>
      </c>
      <c r="L519" s="39">
        <f>[2]Emissions!L688</f>
        <v>0</v>
      </c>
      <c r="M519" s="39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24.251384294117639</v>
      </c>
      <c r="G520" s="39">
        <f>[2]Emissions!G681</f>
        <v>18.188538220588239</v>
      </c>
      <c r="H520" s="39">
        <f>[2]Emissions!H681</f>
        <v>12.12569214705883</v>
      </c>
      <c r="I520" s="39">
        <f>[2]Emissions!I681</f>
        <v>6.0628460735294132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8.3074765609756085</v>
      </c>
      <c r="J521" s="39">
        <f>[2]Emissions!J327</f>
        <v>55.383177073170742</v>
      </c>
      <c r="K521" s="39">
        <f>[2]Emissions!K327</f>
        <v>343.37569785365861</v>
      </c>
      <c r="L521" s="39">
        <f>[2]Emissions!L327</f>
        <v>2137.7906350243902</v>
      </c>
      <c r="M521" s="39">
        <f>[2]Emissions!M327</f>
        <v>12605.21110185366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427091.07113019389</v>
      </c>
      <c r="F524" s="39">
        <f>[2]Emissions!F440</f>
        <v>399629.41912191338</v>
      </c>
      <c r="G524" s="39">
        <f>[2]Emissions!G440</f>
        <v>229743.6254471899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RES_SH_LPG_EXS</v>
      </c>
      <c r="C525" s="10" t="str">
        <f>[2]Emissions!C1720</f>
        <v>RES_CH4</v>
      </c>
      <c r="D525" s="10" t="str">
        <f>[2]Emissions!D1720</f>
        <v>RES</v>
      </c>
      <c r="E525" s="39">
        <f>[2]Emissions!E1720</f>
        <v>281.76629528571419</v>
      </c>
      <c r="F525" s="39">
        <f>[2]Emissions!F1720</f>
        <v>211.32472146428569</v>
      </c>
      <c r="G525" s="39">
        <f>[2]Emissions!G1720</f>
        <v>140.88314764285721</v>
      </c>
      <c r="H525" s="39">
        <f>[2]Emissions!H1720</f>
        <v>70.441573821428591</v>
      </c>
      <c r="I525" s="39">
        <f>[2]Emissions!I1720</f>
        <v>0</v>
      </c>
      <c r="J525" s="39">
        <f>[2]Emissions!J1720</f>
        <v>0</v>
      </c>
      <c r="K525" s="39">
        <f>[2]Emissions!K1720</f>
        <v>0</v>
      </c>
      <c r="L525" s="39">
        <f>[2]Emissions!L1720</f>
        <v>0</v>
      </c>
      <c r="M525" s="39">
        <f>[2]Emissions!M1720</f>
        <v>0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270.63901786011621</v>
      </c>
      <c r="F526" s="39">
        <f>[2]Emissions!F1463</f>
        <v>2550.48911077402</v>
      </c>
      <c r="G526" s="39">
        <f>[2]Emissions!G1463</f>
        <v>2550.48911077402</v>
      </c>
      <c r="H526" s="39">
        <f>[2]Emissions!H1463</f>
        <v>1569.592573608895</v>
      </c>
      <c r="I526" s="39">
        <f>[2]Emissions!I1463</f>
        <v>0</v>
      </c>
      <c r="J526" s="39">
        <f>[2]Emissions!J1463</f>
        <v>0</v>
      </c>
      <c r="K526" s="39">
        <f>[2]Emissions!K1463</f>
        <v>0</v>
      </c>
      <c r="L526" s="39">
        <f>[2]Emissions!L1463</f>
        <v>0</v>
      </c>
      <c r="M526" s="39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TRA_RAIL_FRG_COA_EXS</v>
      </c>
      <c r="C527" s="10" t="str">
        <f>[2]Emissions!C1980</f>
        <v>TOT_CO2</v>
      </c>
      <c r="D527" s="10" t="str">
        <f>[2]Emissions!D1980</f>
        <v>TRA</v>
      </c>
      <c r="E527" s="39">
        <f>[2]Emissions!E1980</f>
        <v>3.9168690737161391</v>
      </c>
      <c r="F527" s="39">
        <f>[2]Emissions!F1980</f>
        <v>3.1334952589729119</v>
      </c>
      <c r="G527" s="39">
        <f>[2]Emissions!G1980</f>
        <v>1.1750607221148419</v>
      </c>
      <c r="H527" s="39">
        <f>[2]Emissions!H1980</f>
        <v>0.78337381474322798</v>
      </c>
      <c r="I527" s="39">
        <f>[2]Emissions!I1980</f>
        <v>0.3916869073716141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UPS_BIO_REF_GEN2_LGC_ETH_NEW</v>
      </c>
      <c r="C532" s="10" t="str">
        <f>[2]Emissions!C2331</f>
        <v>UPS_CO2_PRC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RES_SH_BIO_WDS_NEW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0</v>
      </c>
      <c r="F536" s="39">
        <f>[2]Emissions!F1615</f>
        <v>0</v>
      </c>
      <c r="G536" s="39">
        <f>[2]Emissions!G1615</f>
        <v>0</v>
      </c>
      <c r="H536" s="39">
        <f>[2]Emissions!H1615</f>
        <v>0</v>
      </c>
      <c r="I536" s="39">
        <f>[2]Emissions!I1615</f>
        <v>2266.0578368987731</v>
      </c>
      <c r="J536" s="39">
        <f>[2]Emissions!J1615</f>
        <v>2241.605425080088</v>
      </c>
      <c r="K536" s="39">
        <f>[2]Emissions!K1615</f>
        <v>2953.025876983932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TOT_CO2_EQ_GWP_100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2212.9036910463628</v>
      </c>
      <c r="F538" s="39">
        <f>[2]Emissions!F1416</f>
        <v>5714.9585617727435</v>
      </c>
      <c r="G538" s="39">
        <f>[2]Emissions!G1416</f>
        <v>5714.9585617727435</v>
      </c>
      <c r="H538" s="39">
        <f>[2]Emissions!H1416</f>
        <v>5235.3361172144441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0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35.336171839581503</v>
      </c>
      <c r="F542" s="39">
        <f>[2]Emissions!F1155</f>
        <v>6.926585867117117</v>
      </c>
      <c r="G542" s="39">
        <f>[2]Emissions!G1155</f>
        <v>23.557447893054331</v>
      </c>
      <c r="H542" s="39">
        <f>[2]Emissions!H1155</f>
        <v>4.1559515202702668</v>
      </c>
      <c r="I542" s="39">
        <f>[2]Emissions!I1155</f>
        <v>2.770634346846848</v>
      </c>
      <c r="J542" s="39">
        <f>[2]Emissions!J1155</f>
        <v>1.133322564197244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8.3074765609756091E-3</v>
      </c>
      <c r="J543" s="39">
        <f>[2]Emissions!J332</f>
        <v>5.5383177073170739E-2</v>
      </c>
      <c r="K543" s="39">
        <f>[2]Emissions!K332</f>
        <v>0.34337569785365862</v>
      </c>
      <c r="L543" s="39">
        <f>[2]Emissions!L332</f>
        <v>2.1377906350243898</v>
      </c>
      <c r="M543" s="39">
        <f>[2]Emissions!M332</f>
        <v>12.60521110185366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UPS_SCN_GAS_BFG</v>
      </c>
      <c r="C545" s="10" t="str">
        <f>[2]Emissions!C2364</f>
        <v>TOT_CO2_EQ_GWP_100</v>
      </c>
      <c r="D545" s="10" t="str">
        <f>[2]Emissions!D2364</f>
        <v>UPS</v>
      </c>
      <c r="E545" s="39">
        <f>[2]Emissions!E2364</f>
        <v>48119.642973807371</v>
      </c>
      <c r="F545" s="39">
        <f>[2]Emissions!F2364</f>
        <v>41101.421284402822</v>
      </c>
      <c r="G545" s="39">
        <f>[2]Emissions!G2364</f>
        <v>36394.505040865937</v>
      </c>
      <c r="H545" s="39">
        <f>[2]Emissions!H2364</f>
        <v>22777.570850612239</v>
      </c>
      <c r="I545" s="39">
        <f>[2]Emissions!I2364</f>
        <v>0</v>
      </c>
      <c r="J545" s="39">
        <f>[2]Emissions!J2364</f>
        <v>0</v>
      </c>
      <c r="K545" s="39">
        <f>[2]Emissions!K2364</f>
        <v>0</v>
      </c>
      <c r="L545" s="39">
        <f>[2]Emissions!L2364</f>
        <v>0</v>
      </c>
      <c r="M545" s="39">
        <f>[2]Emissions!M2364</f>
        <v>7043.6064242284092</v>
      </c>
    </row>
    <row r="546" spans="1:13">
      <c r="A546" s="10" t="str">
        <f>[2]Emissions!A1726</f>
        <v>EUR</v>
      </c>
      <c r="B546" s="10" t="str">
        <f>[2]Emissions!B1726</f>
        <v>RES_SH_LPG_SOL_NEW</v>
      </c>
      <c r="C546" s="10" t="str">
        <f>[2]Emissions!C1726</f>
        <v>RES_CO2</v>
      </c>
      <c r="D546" s="10" t="str">
        <f>[2]Emissions!D1726</f>
        <v>RES</v>
      </c>
      <c r="E546" s="39">
        <f>[2]Emissions!E1726</f>
        <v>0</v>
      </c>
      <c r="F546" s="39">
        <f>[2]Emissions!F1726</f>
        <v>0</v>
      </c>
      <c r="G546" s="39">
        <f>[2]Emissions!G1726</f>
        <v>0</v>
      </c>
      <c r="H546" s="39">
        <f>[2]Emissions!H1726</f>
        <v>0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RES_WH_LPG_STD_NEW</v>
      </c>
      <c r="C548" s="10" t="str">
        <f>[2]Emissions!C1826</f>
        <v>RES_CH4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TRA_NAV_INT_MTH_NEW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RES_WH_KER_EXS</v>
      </c>
      <c r="C550" s="10" t="str">
        <f>[2]Emissions!C1809</f>
        <v>TOT_CO2</v>
      </c>
      <c r="D550" s="10" t="str">
        <f>[2]Emissions!D1809</f>
        <v>RES</v>
      </c>
      <c r="E550" s="39">
        <f>[2]Emissions!E1809</f>
        <v>1341.7546028615379</v>
      </c>
      <c r="F550" s="39">
        <f>[2]Emissions!F1809</f>
        <v>1006.315952146154</v>
      </c>
      <c r="G550" s="39">
        <f>[2]Emissions!G1809</f>
        <v>6070.3636213005311</v>
      </c>
      <c r="H550" s="39">
        <f>[2]Emissions!H1809</f>
        <v>3104.4306093627051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TRA_N2O</v>
      </c>
      <c r="D551" s="10" t="str">
        <f>[2]Emissions!D1985</f>
        <v>TRA</v>
      </c>
      <c r="E551" s="39">
        <f>[2]Emissions!E1985</f>
        <v>6.6198273137697508E-2</v>
      </c>
      <c r="F551" s="39">
        <f>[2]Emissions!F1985</f>
        <v>5.2958618510158019E-2</v>
      </c>
      <c r="G551" s="39">
        <f>[2]Emissions!G1985</f>
        <v>1.9859481941309251E-2</v>
      </c>
      <c r="H551" s="39">
        <f>[2]Emissions!H1985</f>
        <v>1.32396546275395E-2</v>
      </c>
      <c r="I551" s="39">
        <f>[2]Emissions!I1985</f>
        <v>6.6198273137697532E-3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RES_WH_NGA_CND_NEW</v>
      </c>
      <c r="C552" s="10" t="str">
        <f>[2]Emissions!C1831</f>
        <v>RES_CH4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RES_WH_BIO_PLT_NEW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607.20419246275401</v>
      </c>
      <c r="I553" s="39">
        <f>[2]Emissions!I1763</f>
        <v>811.06492145056723</v>
      </c>
      <c r="J553" s="39">
        <f>[2]Emissions!J1763</f>
        <v>811.06492145056723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TRA_CH4</v>
      </c>
      <c r="D554" s="10" t="str">
        <f>[2]Emissions!D1990</f>
        <v>TRA</v>
      </c>
      <c r="E554" s="39">
        <f>[2]Emissions!E1990</f>
        <v>157.7344366212954</v>
      </c>
      <c r="F554" s="39">
        <f>[2]Emissions!F1990</f>
        <v>125.9848951100452</v>
      </c>
      <c r="G554" s="39">
        <f>[2]Emissions!G1990</f>
        <v>94.488671332533883</v>
      </c>
      <c r="H554" s="39">
        <f>[2]Emissions!H1990</f>
        <v>62.992447555022579</v>
      </c>
      <c r="I554" s="39">
        <f>[2]Emissions!I1990</f>
        <v>31.496223777511311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RES_WH_NGA_EXS</v>
      </c>
      <c r="C555" s="10" t="str">
        <f>[2]Emissions!C1836</f>
        <v>RES_CH4</v>
      </c>
      <c r="D555" s="10" t="str">
        <f>[2]Emissions!D1836</f>
        <v>RES</v>
      </c>
      <c r="E555" s="39">
        <f>[2]Emissions!E1836</f>
        <v>691.37981960635068</v>
      </c>
      <c r="F555" s="39">
        <f>[2]Emissions!F1836</f>
        <v>636.49770003998879</v>
      </c>
      <c r="G555" s="39">
        <f>[2]Emissions!G1836</f>
        <v>562.89288503330226</v>
      </c>
      <c r="H555" s="39">
        <f>[2]Emissions!H1836</f>
        <v>127.4182931666666</v>
      </c>
      <c r="I555" s="39">
        <f>[2]Emissions!I1836</f>
        <v>0</v>
      </c>
      <c r="J555" s="39">
        <f>[2]Emissions!J1836</f>
        <v>0</v>
      </c>
      <c r="K555" s="39">
        <f>[2]Emissions!K1836</f>
        <v>0</v>
      </c>
      <c r="L555" s="39">
        <f>[2]Emissions!L1836</f>
        <v>0</v>
      </c>
      <c r="M555" s="39">
        <f>[2]Emissions!M1836</f>
        <v>0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TRA_CO2</v>
      </c>
      <c r="D556" s="10" t="str">
        <f>[2]Emissions!D2061</f>
        <v>TRA</v>
      </c>
      <c r="E556" s="39">
        <f>[2]Emissions!E2061</f>
        <v>13364.542514895729</v>
      </c>
      <c r="F556" s="39">
        <f>[2]Emissions!F2061</f>
        <v>11629.15969065918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TRA_N2O</v>
      </c>
      <c r="D557" s="10" t="str">
        <f>[2]Emissions!D2035</f>
        <v>TRA</v>
      </c>
      <c r="E557" s="39">
        <f>[2]Emissions!E2035</f>
        <v>1.5815627181385521</v>
      </c>
      <c r="F557" s="39">
        <f>[2]Emissions!F2035</f>
        <v>8.2591407310235425</v>
      </c>
      <c r="G557" s="39">
        <f>[2]Emissions!G2035</f>
        <v>13.924371474678679</v>
      </c>
      <c r="H557" s="39">
        <f>[2]Emissions!H2035</f>
        <v>14.178748251154939</v>
      </c>
      <c r="I557" s="39">
        <f>[2]Emissions!I2035</f>
        <v>14.155112486905621</v>
      </c>
      <c r="J557" s="39">
        <f>[2]Emissions!J2035</f>
        <v>14.14798954560727</v>
      </c>
      <c r="K557" s="39">
        <f>[2]Emissions!K2035</f>
        <v>14.10857602695112</v>
      </c>
      <c r="L557" s="39">
        <f>[2]Emissions!L2035</f>
        <v>7.183744178888233</v>
      </c>
      <c r="M557" s="39">
        <f>[2]Emissions!M2035</f>
        <v>0</v>
      </c>
    </row>
    <row r="558" spans="1:13">
      <c r="A558" s="10" t="str">
        <f>[2]Emissions!A2000</f>
        <v>EUR</v>
      </c>
      <c r="B558" s="10" t="str">
        <f>[2]Emissions!B2000</f>
        <v>TRA_RAIL_PAS_COA_EXS</v>
      </c>
      <c r="C558" s="10" t="str">
        <f>[2]Emissions!C2000</f>
        <v>TOT_CH4</v>
      </c>
      <c r="D558" s="10" t="str">
        <f>[2]Emissions!D2000</f>
        <v>TRA</v>
      </c>
      <c r="E558" s="39">
        <f>[2]Emissions!E2000</f>
        <v>6.2989968721783281E-3</v>
      </c>
      <c r="F558" s="39">
        <f>[2]Emissions!F2000</f>
        <v>4.7305044977426639E-3</v>
      </c>
      <c r="G558" s="39">
        <f>[2]Emissions!G2000</f>
        <v>4.1457110616534981E-3</v>
      </c>
      <c r="H558" s="39">
        <f>[2]Emissions!H2000</f>
        <v>1.51925305951383E-3</v>
      </c>
      <c r="I558" s="39">
        <f>[2]Emissions!I2000</f>
        <v>7.5962652975691543E-4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TRA_NAV_DOM_MTH_NEW</v>
      </c>
      <c r="C559" s="10" t="str">
        <f>[2]Emissions!C1944</f>
        <v>TOT_CH4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TRA_NAV_DOM_DUAL_NEW</v>
      </c>
      <c r="C560" s="10" t="str">
        <f>[2]Emissions!C1909</f>
        <v>TOT_CH4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2.4807315480078379E-5</v>
      </c>
      <c r="H560" s="39">
        <f>[2]Emissions!H1909</f>
        <v>0</v>
      </c>
      <c r="I560" s="39">
        <f>[2]Emissions!I1909</f>
        <v>9.5818256041802765E-4</v>
      </c>
      <c r="J560" s="39">
        <f>[2]Emissions!J1909</f>
        <v>5.9640920966688446E-3</v>
      </c>
      <c r="K560" s="39">
        <f>[2]Emissions!K1909</f>
        <v>3.5143696930111053E-2</v>
      </c>
      <c r="L560" s="39">
        <f>[2]Emissions!L1909</f>
        <v>8.2070868713259318E-2</v>
      </c>
      <c r="M560" s="39">
        <f>[2]Emissions!M1909</f>
        <v>0</v>
      </c>
    </row>
    <row r="561" spans="1:13">
      <c r="A561" s="10" t="str">
        <f>[2]Emissions!A1874</f>
        <v>EUR</v>
      </c>
      <c r="B561" s="10" t="str">
        <f>[2]Emissions!B1874</f>
        <v>TRA_FT_DST</v>
      </c>
      <c r="C561" s="10" t="str">
        <f>[2]Emissions!C1874</f>
        <v>TRA_CO2</v>
      </c>
      <c r="D561" s="10" t="str">
        <f>[2]Emissions!D1874</f>
        <v>TRA</v>
      </c>
      <c r="E561" s="39">
        <f>[2]Emissions!E1874</f>
        <v>0</v>
      </c>
      <c r="F561" s="39">
        <f>[2]Emissions!F1874</f>
        <v>0</v>
      </c>
      <c r="G561" s="39">
        <f>[2]Emissions!G1874</f>
        <v>-20865.301139374998</v>
      </c>
      <c r="H561" s="39">
        <f>[2]Emissions!H1874</f>
        <v>-57006.342509884184</v>
      </c>
      <c r="I561" s="39">
        <f>[2]Emissions!I1874</f>
        <v>-126109.5521272289</v>
      </c>
      <c r="J561" s="39">
        <f>[2]Emissions!J1874</f>
        <v>-139645.06797721589</v>
      </c>
      <c r="K561" s="39">
        <f>[2]Emissions!K1874</f>
        <v>-104754.5773616909</v>
      </c>
      <c r="L561" s="39">
        <f>[2]Emissions!L1874</f>
        <v>-107664.0760299692</v>
      </c>
      <c r="M561" s="39">
        <f>[2]Emissions!M1874</f>
        <v>-142284.33163463659</v>
      </c>
    </row>
    <row r="562" spans="1:13">
      <c r="A562" s="10" t="str">
        <f>[2]Emissions!A1846</f>
        <v>EUR</v>
      </c>
      <c r="B562" s="10" t="str">
        <f>[2]Emissions!B1846</f>
        <v>RES_WH_NGA_STD_NEW</v>
      </c>
      <c r="C562" s="10" t="str">
        <f>[2]Emissions!C1846</f>
        <v>RES_CH4</v>
      </c>
      <c r="D562" s="10" t="str">
        <f>[2]Emissions!D1846</f>
        <v>RES</v>
      </c>
      <c r="E562" s="39">
        <f>[2]Emissions!E1846</f>
        <v>1461.475024677286</v>
      </c>
      <c r="F562" s="39">
        <f>[2]Emissions!F1846</f>
        <v>0</v>
      </c>
      <c r="G562" s="39">
        <f>[2]Emissions!G1846</f>
        <v>67.494382209793329</v>
      </c>
      <c r="H562" s="39">
        <f>[2]Emissions!H1846</f>
        <v>0</v>
      </c>
      <c r="I562" s="39">
        <f>[2]Emissions!I1846</f>
        <v>0</v>
      </c>
      <c r="J562" s="39">
        <f>[2]Emissions!J1846</f>
        <v>0</v>
      </c>
      <c r="K562" s="39">
        <f>[2]Emissions!K1846</f>
        <v>0</v>
      </c>
      <c r="L562" s="39">
        <f>[2]Emissions!L1846</f>
        <v>0</v>
      </c>
      <c r="M562" s="39">
        <f>[2]Emissions!M1846</f>
        <v>0</v>
      </c>
    </row>
    <row r="563" spans="1:13">
      <c r="A563" s="10" t="str">
        <f>[2]Emissions!A1797</f>
        <v>EUR</v>
      </c>
      <c r="B563" s="10" t="str">
        <f>[2]Emissions!B1797</f>
        <v>RES_WH_DST_STD_NEW</v>
      </c>
      <c r="C563" s="10" t="str">
        <f>[2]Emissions!C1797</f>
        <v>RES_CO2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TRA_RAIL_PAS_DST_NEW</v>
      </c>
      <c r="C564" s="10" t="str">
        <f>[2]Emissions!C2015</f>
        <v>TOT_CO2</v>
      </c>
      <c r="D564" s="10" t="str">
        <f>[2]Emissions!D2015</f>
        <v>TRA</v>
      </c>
      <c r="E564" s="39">
        <f>[2]Emissions!E2015</f>
        <v>0</v>
      </c>
      <c r="F564" s="39">
        <f>[2]Emissions!F2015</f>
        <v>0</v>
      </c>
      <c r="G564" s="39">
        <f>[2]Emissions!G2015</f>
        <v>0</v>
      </c>
      <c r="H564" s="39">
        <f>[2]Emissions!H2015</f>
        <v>0</v>
      </c>
      <c r="I564" s="39">
        <f>[2]Emissions!I2015</f>
        <v>0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TRA_NAV_DOM_HFO_EXS</v>
      </c>
      <c r="C565" s="10" t="str">
        <f>[2]Emissions!C1924</f>
        <v>TOT_CO2</v>
      </c>
      <c r="D565" s="10" t="str">
        <f>[2]Emissions!D1924</f>
        <v>TRA</v>
      </c>
      <c r="E565" s="39">
        <f>[2]Emissions!E1924</f>
        <v>5248.1100442703228</v>
      </c>
      <c r="F565" s="39">
        <f>[2]Emissions!F1924</f>
        <v>4198.4880354162588</v>
      </c>
      <c r="G565" s="39">
        <f>[2]Emissions!G1924</f>
        <v>1574.4330132810969</v>
      </c>
      <c r="H565" s="39">
        <f>[2]Emissions!H1924</f>
        <v>1049.6220088540649</v>
      </c>
      <c r="I565" s="39">
        <f>[2]Emissions!I1924</f>
        <v>524.81100442703223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TRA_N2O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-5.6706069762270888</v>
      </c>
      <c r="J566" s="39">
        <f>[2]Emissions!J1889</f>
        <v>-12.717101540302441</v>
      </c>
      <c r="K566" s="39">
        <f>[2]Emissions!K1889</f>
        <v>-27.76286848852391</v>
      </c>
      <c r="L566" s="39">
        <f>[2]Emissions!L1889</f>
        <v>-20.382404175103019</v>
      </c>
      <c r="M566" s="39">
        <f>[2]Emissions!M1889</f>
        <v>-218.7206382186229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TRA_N2O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TRA_RAIL_FRG_DST_NEW</v>
      </c>
      <c r="C568" s="10" t="str">
        <f>[2]Emissions!C1995</f>
        <v>TOT_CO2_EQ_GWP_100</v>
      </c>
      <c r="D568" s="10" t="str">
        <f>[2]Emissions!D1995</f>
        <v>TRA</v>
      </c>
      <c r="E568" s="39">
        <f>[2]Emissions!E1995</f>
        <v>0</v>
      </c>
      <c r="F568" s="39">
        <f>[2]Emissions!F1995</f>
        <v>0</v>
      </c>
      <c r="G568" s="39">
        <f>[2]Emissions!G1995</f>
        <v>0</v>
      </c>
      <c r="H568" s="39">
        <f>[2]Emissions!H1995</f>
        <v>0</v>
      </c>
      <c r="I568" s="39">
        <f>[2]Emissions!I1995</f>
        <v>0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TRA_NAV_DOM_LNG_NEW</v>
      </c>
      <c r="C569" s="10" t="str">
        <f>[2]Emissions!C1939</f>
        <v>TOT_CO2_EQ_GWP_100</v>
      </c>
      <c r="D569" s="10" t="str">
        <f>[2]Emissions!D1939</f>
        <v>TRA</v>
      </c>
      <c r="E569" s="39">
        <f>[2]Emissions!E1939</f>
        <v>0</v>
      </c>
      <c r="F569" s="39">
        <f>[2]Emissions!F1939</f>
        <v>0</v>
      </c>
      <c r="G569" s="39">
        <f>[2]Emissions!G1939</f>
        <v>0.87842373350751146</v>
      </c>
      <c r="H569" s="39">
        <f>[2]Emissions!H1939</f>
        <v>5.4535473455257986</v>
      </c>
      <c r="I569" s="39">
        <f>[2]Emissions!I1939</f>
        <v>33.929116706727619</v>
      </c>
      <c r="J569" s="39">
        <f>[2]Emissions!J1939</f>
        <v>211.1877059307642</v>
      </c>
      <c r="K569" s="39">
        <f>[2]Emissions!K1939</f>
        <v>1244.4336224689739</v>
      </c>
      <c r="L569" s="39">
        <f>[2]Emissions!L1939</f>
        <v>2906.1185183540169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TRA_NAV_DOM_DST_NEW</v>
      </c>
      <c r="C570" s="10" t="str">
        <f>[2]Emissions!C1904</f>
        <v>TOT_CO2_EQ_GWP_100</v>
      </c>
      <c r="D570" s="10" t="str">
        <f>[2]Emissions!D1904</f>
        <v>TRA</v>
      </c>
      <c r="E570" s="39">
        <f>[2]Emissions!E1904</f>
        <v>0</v>
      </c>
      <c r="F570" s="39">
        <f>[2]Emissions!F1904</f>
        <v>0</v>
      </c>
      <c r="G570" s="39">
        <f>[2]Emissions!G1904</f>
        <v>0</v>
      </c>
      <c r="H570" s="39">
        <f>[2]Emissions!H1904</f>
        <v>2467.0182537320511</v>
      </c>
      <c r="I570" s="39">
        <f>[2]Emissions!I1904</f>
        <v>15409.489558501249</v>
      </c>
      <c r="J570" s="39">
        <f>[2]Emissions!J1904</f>
        <v>16840.006182285641</v>
      </c>
      <c r="K570" s="39">
        <f>[2]Emissions!K1904</f>
        <v>14226.685484385571</v>
      </c>
      <c r="L570" s="39">
        <f>[2]Emissions!L1904</f>
        <v>9425.141007663</v>
      </c>
      <c r="M570" s="39">
        <f>[2]Emissions!M1904</f>
        <v>14859.513996622631</v>
      </c>
    </row>
    <row r="571" spans="1:13">
      <c r="A571" s="10" t="str">
        <f>[2]Emissions!A1841</f>
        <v>EUR</v>
      </c>
      <c r="B571" s="10" t="str">
        <f>[2]Emissions!B1841</f>
        <v>RES_WH_NGA_SOL_NEW</v>
      </c>
      <c r="C571" s="10" t="str">
        <f>[2]Emissions!C1841</f>
        <v>RES_CH4</v>
      </c>
      <c r="D571" s="10" t="str">
        <f>[2]Emissions!D1841</f>
        <v>RES</v>
      </c>
      <c r="E571" s="39">
        <f>[2]Emissions!E1841</f>
        <v>0</v>
      </c>
      <c r="F571" s="39">
        <f>[2]Emissions!F1841</f>
        <v>0</v>
      </c>
      <c r="G571" s="39">
        <f>[2]Emissions!G1841</f>
        <v>130.86843823339561</v>
      </c>
      <c r="H571" s="39">
        <f>[2]Emissions!H1841</f>
        <v>257.35836755238307</v>
      </c>
      <c r="I571" s="39">
        <f>[2]Emissions!I1841</f>
        <v>365.8852343044141</v>
      </c>
      <c r="J571" s="39">
        <f>[2]Emissions!J1841</f>
        <v>634.61656371207062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RES_WH_DST_SOL_NEW</v>
      </c>
      <c r="C572" s="10" t="str">
        <f>[2]Emissions!C1792</f>
        <v>RES_CO2</v>
      </c>
      <c r="D572" s="10" t="str">
        <f>[2]Emissions!D1792</f>
        <v>RES</v>
      </c>
      <c r="E572" s="39">
        <f>[2]Emissions!E1792</f>
        <v>0</v>
      </c>
      <c r="F572" s="39">
        <f>[2]Emissions!F1792</f>
        <v>0</v>
      </c>
      <c r="G572" s="39">
        <f>[2]Emissions!G1792</f>
        <v>0</v>
      </c>
      <c r="H572" s="39">
        <f>[2]Emissions!H1792</f>
        <v>0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TRA_N2O</v>
      </c>
      <c r="D573" s="10" t="str">
        <f>[2]Emissions!D2045</f>
        <v>TRA</v>
      </c>
      <c r="E573" s="39">
        <f>[2]Emissions!E2045</f>
        <v>14.207719780219779</v>
      </c>
      <c r="F573" s="39">
        <f>[2]Emissions!F2045</f>
        <v>7.1038598901098906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TRA_RAIL_PAS_DST_EXS</v>
      </c>
      <c r="C574" s="10" t="str">
        <f>[2]Emissions!C2010</f>
        <v>TOT_N2O</v>
      </c>
      <c r="D574" s="10" t="str">
        <f>[2]Emissions!D2010</f>
        <v>TRA</v>
      </c>
      <c r="E574" s="39">
        <f>[2]Emissions!E2010</f>
        <v>9.5298601005867536E-3</v>
      </c>
      <c r="F574" s="39">
        <f>[2]Emissions!F2010</f>
        <v>7.6238880804694042E-3</v>
      </c>
      <c r="G574" s="39">
        <f>[2]Emissions!G2010</f>
        <v>5.7179160603520506E-3</v>
      </c>
      <c r="H574" s="39">
        <f>[2]Emissions!H2010</f>
        <v>3.8119440402347021E-3</v>
      </c>
      <c r="I574" s="39">
        <f>[2]Emissions!I2010</f>
        <v>1.90597202011735E-3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TRA_NAV_INT_DST_EXS</v>
      </c>
      <c r="C575" s="10" t="str">
        <f>[2]Emissions!C1954</f>
        <v>TRA_BUN_N2O</v>
      </c>
      <c r="D575" s="10" t="str">
        <f>[2]Emissions!D1954</f>
        <v>TRA</v>
      </c>
      <c r="E575" s="39">
        <f>[2]Emissions!E1954</f>
        <v>95.7020256410256</v>
      </c>
      <c r="F575" s="39">
        <f>[2]Emissions!F1954</f>
        <v>76.561620512820483</v>
      </c>
      <c r="G575" s="39">
        <f>[2]Emissions!G1954</f>
        <v>57.421215384615373</v>
      </c>
      <c r="H575" s="39">
        <f>[2]Emissions!H1954</f>
        <v>38.280810256410241</v>
      </c>
      <c r="I575" s="39">
        <f>[2]Emissions!I1954</f>
        <v>19.14040512820511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TRA_NAV_DOM_GSL_EXS</v>
      </c>
      <c r="C576" s="10" t="str">
        <f>[2]Emissions!C1919</f>
        <v>TOT_N2O</v>
      </c>
      <c r="D576" s="10" t="str">
        <f>[2]Emissions!D1919</f>
        <v>TRA</v>
      </c>
      <c r="E576" s="39">
        <f>[2]Emissions!E1919</f>
        <v>4.3349030362389799E-3</v>
      </c>
      <c r="F576" s="39">
        <f>[2]Emissions!F1919</f>
        <v>3.4679224289911842E-3</v>
      </c>
      <c r="G576" s="39">
        <f>[2]Emissions!G1919</f>
        <v>2.600941821743388E-3</v>
      </c>
      <c r="H576" s="39">
        <f>[2]Emissions!H1919</f>
        <v>3.467922428991185E-3</v>
      </c>
      <c r="I576" s="39">
        <f>[2]Emissions!I1919</f>
        <v>8.6698060724779626E-4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TRA_N2O</v>
      </c>
      <c r="D577" s="10" t="str">
        <f>[2]Emissions!D1884</f>
        <v>TRA</v>
      </c>
      <c r="E577" s="39">
        <f>[2]Emissions!E1884</f>
        <v>-132.88822666384161</v>
      </c>
      <c r="F577" s="39">
        <f>[2]Emissions!F1884</f>
        <v>-113.0150615349921</v>
      </c>
      <c r="G577" s="39">
        <f>[2]Emissions!G1884</f>
        <v>-185.23297156534579</v>
      </c>
      <c r="H577" s="39">
        <f>[2]Emissions!H1884</f>
        <v>-82.096142167975714</v>
      </c>
      <c r="I577" s="39">
        <f>[2]Emissions!I1884</f>
        <v>-128.10859915242989</v>
      </c>
      <c r="J577" s="39">
        <f>[2]Emissions!J1884</f>
        <v>-103.5156982918685</v>
      </c>
      <c r="K577" s="39">
        <f>[2]Emissions!K1884</f>
        <v>-15.16307591643009</v>
      </c>
      <c r="L577" s="39">
        <f>[2]Emissions!L1884</f>
        <v>-1.1081833217168851</v>
      </c>
      <c r="M577" s="39">
        <f>[2]Emissions!M1884</f>
        <v>-0.27624690989682782</v>
      </c>
    </row>
    <row r="578" spans="1:13">
      <c r="A578" s="10" t="str">
        <f>[2]Emissions!A1821</f>
        <v>EUR</v>
      </c>
      <c r="B578" s="10" t="str">
        <f>[2]Emissions!B1821</f>
        <v>RES_WH_LPG_SOL_NEW</v>
      </c>
      <c r="C578" s="10" t="str">
        <f>[2]Emissions!C1821</f>
        <v>RES_CH4</v>
      </c>
      <c r="D578" s="10" t="str">
        <f>[2]Emissions!D1821</f>
        <v>RES</v>
      </c>
      <c r="E578" s="39">
        <f>[2]Emissions!E1821</f>
        <v>0</v>
      </c>
      <c r="F578" s="39">
        <f>[2]Emissions!F1821</f>
        <v>0</v>
      </c>
      <c r="G578" s="39">
        <f>[2]Emissions!G1821</f>
        <v>0</v>
      </c>
      <c r="H578" s="39">
        <f>[2]Emissions!H1821</f>
        <v>0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RES_SH_NGA_STD_NEW</v>
      </c>
      <c r="C579" s="10" t="str">
        <f>[2]Emissions!C1758</f>
        <v>TOT_CO2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TRA_N2O</v>
      </c>
      <c r="D580" s="10" t="str">
        <f>[2]Emissions!D2025</f>
        <v>TRA</v>
      </c>
      <c r="E580" s="39">
        <f>[2]Emissions!E2025</f>
        <v>0</v>
      </c>
      <c r="F580" s="39">
        <f>[2]Emissions!F2025</f>
        <v>0</v>
      </c>
      <c r="G580" s="39">
        <f>[2]Emissions!G2025</f>
        <v>0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TRA_NAV_INT_HFO_NEW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69186.927922607007</v>
      </c>
      <c r="F581" s="39">
        <f>[2]Emissions!F1969</f>
        <v>91367.645871339031</v>
      </c>
      <c r="G581" s="39">
        <f>[2]Emissions!G1969</f>
        <v>98477.873186048208</v>
      </c>
      <c r="H581" s="39">
        <f>[2]Emissions!H1969</f>
        <v>119104.6362756695</v>
      </c>
      <c r="I581" s="39">
        <f>[2]Emissions!I1969</f>
        <v>132973.1314778348</v>
      </c>
      <c r="J581" s="39">
        <f>[2]Emissions!J1969</f>
        <v>146841.62667999999</v>
      </c>
      <c r="K581" s="39">
        <f>[2]Emissions!K1969</f>
        <v>146841.62667999999</v>
      </c>
      <c r="L581" s="39">
        <f>[2]Emissions!L1969</f>
        <v>130161.7182129766</v>
      </c>
      <c r="M581" s="39">
        <f>[2]Emissions!M1969</f>
        <v>56570.117329606583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TRA_CH4</v>
      </c>
      <c r="D582" s="10" t="str">
        <f>[2]Emissions!D1934</f>
        <v>TRA</v>
      </c>
      <c r="E582" s="39">
        <f>[2]Emissions!E1934</f>
        <v>16.08340953625083</v>
      </c>
      <c r="F582" s="39">
        <f>[2]Emissions!F1934</f>
        <v>318.56275226792212</v>
      </c>
      <c r="G582" s="39">
        <f>[2]Emissions!G1934</f>
        <v>423.61222506997399</v>
      </c>
      <c r="H582" s="39">
        <f>[2]Emissions!H1934</f>
        <v>444.65188840896047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TRA_CH4</v>
      </c>
      <c r="D583" s="10" t="str">
        <f>[2]Emissions!D1899</f>
        <v>TRA</v>
      </c>
      <c r="E583" s="39">
        <f>[2]Emissions!E1899</f>
        <v>688.8726346718903</v>
      </c>
      <c r="F583" s="39">
        <f>[2]Emissions!F1899</f>
        <v>325.50274436017719</v>
      </c>
      <c r="G583" s="39">
        <f>[2]Emissions!G1899</f>
        <v>206.66179040156709</v>
      </c>
      <c r="H583" s="39">
        <f>[2]Emissions!H1899</f>
        <v>137.774526934378</v>
      </c>
      <c r="I583" s="39">
        <f>[2]Emissions!I1899</f>
        <v>68.887263467189044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TOT_CO2</v>
      </c>
      <c r="D584" s="10" t="str">
        <f>[2]Emissions!D1773</f>
        <v>RES</v>
      </c>
      <c r="E584" s="39">
        <f>[2]Emissions!E1773</f>
        <v>1591.0465435708329</v>
      </c>
      <c r="F584" s="39">
        <f>[2]Emissions!F1773</f>
        <v>11043.65935525335</v>
      </c>
      <c r="G584" s="39">
        <f>[2]Emissions!G1773</f>
        <v>3681.2197850844509</v>
      </c>
      <c r="H584" s="39">
        <f>[2]Emissions!H1773</f>
        <v>3681.2197850844509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TRA_N2O</v>
      </c>
      <c r="D585" s="10" t="str">
        <f>[2]Emissions!D2040</f>
        <v>TRA</v>
      </c>
      <c r="E585" s="39">
        <f>[2]Emissions!E2040</f>
        <v>0.54863932898415668</v>
      </c>
      <c r="F585" s="39">
        <f>[2]Emissions!F2040</f>
        <v>2.9853666822678</v>
      </c>
      <c r="G585" s="39">
        <f>[2]Emissions!G2040</f>
        <v>2.4367273532836431</v>
      </c>
      <c r="H585" s="39">
        <f>[2]Emissions!H2040</f>
        <v>0</v>
      </c>
      <c r="I585" s="39">
        <f>[2]Emissions!I2040</f>
        <v>2.6129762618200991</v>
      </c>
      <c r="J585" s="39">
        <f>[2]Emissions!J2040</f>
        <v>5.2061716683467489</v>
      </c>
      <c r="K585" s="39">
        <f>[2]Emissions!K2040</f>
        <v>5.2123653346871812</v>
      </c>
      <c r="L585" s="39">
        <f>[2]Emissions!L2040</f>
        <v>2.619169928160531</v>
      </c>
      <c r="M585" s="39">
        <f>[2]Emissions!M2040</f>
        <v>0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TRA_CO2</v>
      </c>
      <c r="D586" s="10" t="str">
        <f>[2]Emissions!D2005</f>
        <v>TRA</v>
      </c>
      <c r="E586" s="39">
        <f>[2]Emissions!E2005</f>
        <v>54.21145762628386</v>
      </c>
      <c r="F586" s="39">
        <f>[2]Emissions!F2005</f>
        <v>40.71244189102709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TRA_CO2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TRA_CO2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0.61952135858915724</v>
      </c>
      <c r="H588" s="39">
        <f>[2]Emissions!H1914</f>
        <v>0</v>
      </c>
      <c r="I588" s="39">
        <f>[2]Emissions!I1914</f>
        <v>23.929012475506202</v>
      </c>
      <c r="J588" s="39">
        <f>[2]Emissions!J1914</f>
        <v>148.94325996080991</v>
      </c>
      <c r="K588" s="39">
        <f>[2]Emissions!K1914</f>
        <v>877.65525800130649</v>
      </c>
      <c r="L588" s="39">
        <f>[2]Emissions!L1914</f>
        <v>2049.5831613324631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TRA_FT_DST_INT</v>
      </c>
      <c r="C589" s="10" t="str">
        <f>[2]Emissions!C1879</f>
        <v>TRA_BUN_N2O</v>
      </c>
      <c r="D589" s="10" t="str">
        <f>[2]Emissions!D1879</f>
        <v>TRA</v>
      </c>
      <c r="E589" s="39">
        <f>[2]Emissions!E1879</f>
        <v>-49.128153165110078</v>
      </c>
      <c r="F589" s="39">
        <f>[2]Emissions!F1879</f>
        <v>0</v>
      </c>
      <c r="G589" s="39">
        <f>[2]Emissions!G1879</f>
        <v>0</v>
      </c>
      <c r="H589" s="39">
        <f>[2]Emissions!H1879</f>
        <v>-47.099275876442228</v>
      </c>
      <c r="I589" s="39">
        <f>[2]Emissions!I1879</f>
        <v>0</v>
      </c>
      <c r="J589" s="39">
        <f>[2]Emissions!J1879</f>
        <v>0</v>
      </c>
      <c r="K589" s="39">
        <f>[2]Emissions!K1879</f>
        <v>0</v>
      </c>
      <c r="L589" s="39">
        <f>[2]Emissions!L1879</f>
        <v>0</v>
      </c>
      <c r="M589" s="39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RES_SH_NGA_SOL_NEW</v>
      </c>
      <c r="C590" s="10" t="str">
        <f>[2]Emissions!C1753</f>
        <v>TOT_CO2</v>
      </c>
      <c r="D590" s="10" t="str">
        <f>[2]Emissions!D1753</f>
        <v>RES</v>
      </c>
      <c r="E590" s="39">
        <f>[2]Emissions!E1753</f>
        <v>0</v>
      </c>
      <c r="F590" s="39">
        <f>[2]Emissions!F1753</f>
        <v>0</v>
      </c>
      <c r="G590" s="39">
        <f>[2]Emissions!G1753</f>
        <v>0</v>
      </c>
      <c r="H590" s="39">
        <f>[2]Emissions!H1753</f>
        <v>0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TRA_N2O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TRA_N2O</v>
      </c>
      <c r="D592" s="10" t="str">
        <f>[2]Emissions!D1929</f>
        <v>TRA</v>
      </c>
      <c r="E592" s="39">
        <f>[2]Emissions!E1929</f>
        <v>42.029712047012723</v>
      </c>
      <c r="F592" s="39">
        <f>[2]Emissions!F1929</f>
        <v>33.623769637610188</v>
      </c>
      <c r="G592" s="39">
        <f>[2]Emissions!G1929</f>
        <v>12.60891361410382</v>
      </c>
      <c r="H592" s="39">
        <f>[2]Emissions!H1929</f>
        <v>8.405942409402547</v>
      </c>
      <c r="I592" s="39">
        <f>[2]Emissions!I1929</f>
        <v>4.2029712047012726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TRA_N2O</v>
      </c>
      <c r="D593" s="10" t="str">
        <f>[2]Emissions!D1894</f>
        <v>TRA</v>
      </c>
      <c r="E593" s="39">
        <f>[2]Emissions!E1894</f>
        <v>0</v>
      </c>
      <c r="F593" s="39">
        <f>[2]Emissions!F1894</f>
        <v>0</v>
      </c>
      <c r="G593" s="39">
        <f>[2]Emissions!G1894</f>
        <v>-5.6593998E-2</v>
      </c>
      <c r="H593" s="39">
        <f>[2]Emissions!H1894</f>
        <v>-5.5544866317267134</v>
      </c>
      <c r="I593" s="39">
        <f>[2]Emissions!I1894</f>
        <v>-36.615467189408847</v>
      </c>
      <c r="J593" s="39">
        <f>[2]Emissions!J1894</f>
        <v>-107.9119478777133</v>
      </c>
      <c r="K593" s="39">
        <f>[2]Emissions!K1894</f>
        <v>-142.76088015970771</v>
      </c>
      <c r="L593" s="39">
        <f>[2]Emissions!L1894</f>
        <v>-261.44345660844738</v>
      </c>
      <c r="M593" s="39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TOT_N2O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1468.007844649698</v>
      </c>
      <c r="F595" s="39">
        <f>[2]Emissions!F747</f>
        <v>1189.5633006980081</v>
      </c>
      <c r="G595" s="39">
        <f>[2]Emissions!G747</f>
        <v>688.98495083407681</v>
      </c>
      <c r="H595" s="39">
        <f>[2]Emissions!H747</f>
        <v>0</v>
      </c>
      <c r="I595" s="39">
        <f>[2]Emissions!I747</f>
        <v>0</v>
      </c>
      <c r="J595" s="39">
        <f>[2]Emissions!J747</f>
        <v>0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10.91956849012999</v>
      </c>
      <c r="M596" s="39">
        <f>[2]Emissions!M711</f>
        <v>43.583808075186091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0</v>
      </c>
      <c r="F597" s="39">
        <f>[2]Emissions!F741</f>
        <v>0</v>
      </c>
      <c r="G597" s="39">
        <f>[2]Emissions!G741</f>
        <v>0</v>
      </c>
      <c r="H597" s="39">
        <f>[2]Emissions!H741</f>
        <v>0</v>
      </c>
      <c r="I597" s="39">
        <f>[2]Emissions!I741</f>
        <v>0</v>
      </c>
      <c r="J597" s="39">
        <f>[2]Emissions!J741</f>
        <v>0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42393.409301363943</v>
      </c>
      <c r="F598" s="39">
        <f>[2]Emissions!F735</f>
        <v>44818.551771244209</v>
      </c>
      <c r="G598" s="39">
        <f>[2]Emissions!G735</f>
        <v>48066.418113105537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15.504102144664211</v>
      </c>
      <c r="F599" s="39">
        <f>[2]Emissions!F705</f>
        <v>12.403281715731371</v>
      </c>
      <c r="G599" s="39">
        <f>[2]Emissions!G705</f>
        <v>9.3024612867985237</v>
      </c>
      <c r="H599" s="39">
        <f>[2]Emissions!H705</f>
        <v>6.2016408578656854</v>
      </c>
      <c r="I599" s="39">
        <f>[2]Emissions!I705</f>
        <v>3.1008204289328418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0</v>
      </c>
      <c r="G600" s="39">
        <f>[2]Emissions!G699</f>
        <v>0</v>
      </c>
      <c r="H600" s="39">
        <f>[2]Emissions!H699</f>
        <v>0</v>
      </c>
      <c r="I600" s="39">
        <f>[2]Emissions!I699</f>
        <v>0</v>
      </c>
      <c r="J600" s="39">
        <f>[2]Emissions!J699</f>
        <v>0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TOT_CO2_EQ_GWP_100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RES_SH_INS_COA_NEW</v>
      </c>
      <c r="C603" s="10" t="str">
        <f>[2]Emissions!C1663</f>
        <v>TOT_CO2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RES_CK_LPG_EXS</v>
      </c>
      <c r="C604" s="10" t="str">
        <f>[2]Emissions!C1569</f>
        <v>TOT_CO2</v>
      </c>
      <c r="D604" s="10" t="str">
        <f>[2]Emissions!D1569</f>
        <v>RES</v>
      </c>
      <c r="E604" s="39">
        <f>[2]Emissions!E1569</f>
        <v>4056.907477815791</v>
      </c>
      <c r="F604" s="39">
        <f>[2]Emissions!F1569</f>
        <v>3042.680608361843</v>
      </c>
      <c r="G604" s="39">
        <f>[2]Emissions!G1569</f>
        <v>2028.4537389078951</v>
      </c>
      <c r="H604" s="39">
        <f>[2]Emissions!H1569</f>
        <v>1014.226869453947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6.8086097560975567</v>
      </c>
      <c r="F605" s="39">
        <f>[2]Emissions!F1499</f>
        <v>5.446887804878048</v>
      </c>
      <c r="G605" s="39">
        <f>[2]Emissions!G1499</f>
        <v>4.085165853658542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1051.596073529412</v>
      </c>
      <c r="F606" s="39">
        <f>[2]Emissions!F1397</f>
        <v>876.33006127450983</v>
      </c>
      <c r="G606" s="39">
        <f>[2]Emissions!G1397</f>
        <v>701.06404901960798</v>
      </c>
      <c r="H606" s="39">
        <f>[2]Emissions!H1397</f>
        <v>359.8584135904029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-37.261948060277021</v>
      </c>
      <c r="J607" s="39">
        <f>[2]Emissions!J998</f>
        <v>-1.3811430298548</v>
      </c>
      <c r="K607" s="39">
        <f>[2]Emissions!K998</f>
        <v>-1.7228229350959481</v>
      </c>
      <c r="L607" s="39">
        <f>[2]Emissions!L998</f>
        <v>-2.0642587678727491</v>
      </c>
      <c r="M607" s="39">
        <f>[2]Emissions!M998</f>
        <v>-40.308330917631949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26.482165497131671</v>
      </c>
      <c r="F609" s="39">
        <f>[2]Emissions!F789</f>
        <v>26.482165497131689</v>
      </c>
      <c r="G609" s="39">
        <f>[2]Emissions!G789</f>
        <v>44.185859337090363</v>
      </c>
      <c r="H609" s="39">
        <f>[2]Emissions!H789</f>
        <v>102.9817627516573</v>
      </c>
      <c r="I609" s="39">
        <f>[2]Emissions!I789</f>
        <v>124.3595457641912</v>
      </c>
      <c r="J609" s="39">
        <f>[2]Emissions!J789</f>
        <v>130.36558734939749</v>
      </c>
      <c r="K609" s="39">
        <f>[2]Emissions!K789</f>
        <v>130.36558734939749</v>
      </c>
      <c r="L609" s="39">
        <f>[2]Emissions!L789</f>
        <v>113.2188989993948</v>
      </c>
      <c r="M609" s="39">
        <f>[2]Emissions!M789</f>
        <v>32.781331965750937</v>
      </c>
    </row>
    <row r="610" spans="1:13">
      <c r="A610" s="10" t="str">
        <f>[2]Emissions!A1693</f>
        <v>EUR</v>
      </c>
      <c r="B610" s="10" t="str">
        <f>[2]Emissions!B1693</f>
        <v>RES_SH_INS_LPG_STD_NEW</v>
      </c>
      <c r="C610" s="10" t="str">
        <f>[2]Emissions!C1693</f>
        <v>TOT_CO2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RES_SH_INS_BIO_WDS_NEW</v>
      </c>
      <c r="C611" s="10" t="str">
        <f>[2]Emissions!C1657</f>
        <v>RES_N2O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RES_SH_DST_EXS</v>
      </c>
      <c r="C612" s="10" t="str">
        <f>[2]Emissions!C1633</f>
        <v>RES_CH4</v>
      </c>
      <c r="D612" s="10" t="str">
        <f>[2]Emissions!D1633</f>
        <v>RES</v>
      </c>
      <c r="E612" s="39">
        <f>[2]Emissions!E1633</f>
        <v>2341.2839364000001</v>
      </c>
      <c r="F612" s="39">
        <f>[2]Emissions!F1633</f>
        <v>1755.9629523000001</v>
      </c>
      <c r="G612" s="39">
        <f>[2]Emissions!G1633</f>
        <v>1170.6419682000001</v>
      </c>
      <c r="H612" s="39">
        <f>[2]Emissions!H1633</f>
        <v>585.32098409999981</v>
      </c>
      <c r="I612" s="39">
        <f>[2]Emissions!I1633</f>
        <v>0</v>
      </c>
      <c r="J612" s="39">
        <f>[2]Emissions!J1633</f>
        <v>0</v>
      </c>
      <c r="K612" s="39">
        <f>[2]Emissions!K1633</f>
        <v>0</v>
      </c>
      <c r="L612" s="39">
        <f>[2]Emissions!L1633</f>
        <v>0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RES_CK_KER_EXS</v>
      </c>
      <c r="C613" s="10" t="str">
        <f>[2]Emissions!C1563</f>
        <v>RES_N2O</v>
      </c>
      <c r="D613" s="10" t="str">
        <f>[2]Emissions!D1563</f>
        <v>RES</v>
      </c>
      <c r="E613" s="39">
        <f>[2]Emissions!E1563</f>
        <v>17.623423333333331</v>
      </c>
      <c r="F613" s="39">
        <f>[2]Emissions!F1563</f>
        <v>13.217567499999999</v>
      </c>
      <c r="G613" s="39">
        <f>[2]Emissions!G1563</f>
        <v>13.21756750000015</v>
      </c>
      <c r="H613" s="39">
        <f>[2]Emissions!H1563</f>
        <v>8.3711260833333299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1368.5903109645551</v>
      </c>
      <c r="F614" s="39">
        <f>[2]Emissions!F1493</f>
        <v>1368.3673159330019</v>
      </c>
      <c r="G614" s="39">
        <f>[2]Emissions!G1493</f>
        <v>29193.60165696872</v>
      </c>
      <c r="H614" s="39">
        <f>[2]Emissions!H1493</f>
        <v>1303.0905212848379</v>
      </c>
      <c r="I614" s="39">
        <f>[2]Emissions!I1493</f>
        <v>1018.469642573442</v>
      </c>
      <c r="J614" s="39">
        <f>[2]Emissions!J1493</f>
        <v>1435.2292732461169</v>
      </c>
      <c r="K614" s="39">
        <f>[2]Emissions!K1493</f>
        <v>1407.48965785263</v>
      </c>
      <c r="L614" s="39">
        <f>[2]Emissions!L1493</f>
        <v>1410.964254894134</v>
      </c>
      <c r="M614" s="39">
        <f>[2]Emissions!M1493</f>
        <v>1214.0321592716659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5013.5563022364713</v>
      </c>
      <c r="F615" s="39">
        <f>[2]Emissions!F1391</f>
        <v>3339.66216907648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RES_SH_INS_LPG_SOL_NEW</v>
      </c>
      <c r="C617" s="10" t="str">
        <f>[2]Emissions!C1687</f>
        <v>RES_N2O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TOT_CO2_EQ_GWP_100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7458.5712818472311</v>
      </c>
      <c r="I618" s="39">
        <f>[2]Emissions!I1627</f>
        <v>0</v>
      </c>
      <c r="J618" s="39">
        <f>[2]Emissions!J1627</f>
        <v>0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RES_CK_COA_EXS</v>
      </c>
      <c r="C619" s="10" t="str">
        <f>[2]Emissions!C1557</f>
        <v>RES_N2O</v>
      </c>
      <c r="D619" s="10" t="str">
        <f>[2]Emissions!D1557</f>
        <v>RES</v>
      </c>
      <c r="E619" s="39">
        <f>[2]Emissions!E1557</f>
        <v>3.3241542857143598</v>
      </c>
      <c r="F619" s="39">
        <f>[2]Emissions!F1557</f>
        <v>2.493115714285715</v>
      </c>
      <c r="G619" s="39">
        <f>[2]Emissions!G1557</f>
        <v>1.662077142857143</v>
      </c>
      <c r="H619" s="39">
        <f>[2]Emissions!H1557</f>
        <v>0.83103857142857152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</v>
      </c>
      <c r="I620" s="39">
        <f>[2]Emissions!I1036</f>
        <v>0</v>
      </c>
      <c r="J620" s="39">
        <f>[2]Emissions!J1036</f>
        <v>0</v>
      </c>
      <c r="K620" s="39">
        <f>[2]Emissions!K1036</f>
        <v>0</v>
      </c>
      <c r="L620" s="39">
        <f>[2]Emissions!L1036</f>
        <v>0</v>
      </c>
      <c r="M620" s="39">
        <f>[2]Emissions!M1036</f>
        <v>0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27.562363902439021</v>
      </c>
      <c r="G621" s="39">
        <f>[2]Emissions!G1487</f>
        <v>27.562363902439031</v>
      </c>
      <c r="H621" s="39">
        <f>[2]Emissions!H1487</f>
        <v>9.6710048780487803</v>
      </c>
      <c r="I621" s="39">
        <f>[2]Emissions!I1487</f>
        <v>4.8355024390243893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4641.776694901987</v>
      </c>
      <c r="F622" s="39">
        <f>[2]Emissions!F986</f>
        <v>930.434109157188</v>
      </c>
      <c r="G622" s="39">
        <f>[2]Emissions!G986</f>
        <v>1526.7909921677469</v>
      </c>
      <c r="H622" s="39">
        <f>[2]Emissions!H986</f>
        <v>4270.0498371412205</v>
      </c>
      <c r="I622" s="39">
        <f>[2]Emissions!I986</f>
        <v>4744.3289566382482</v>
      </c>
      <c r="J622" s="39">
        <f>[2]Emissions!J986</f>
        <v>5279.6849450907448</v>
      </c>
      <c r="K622" s="39">
        <f>[2]Emissions!K986</f>
        <v>5248.6370805340639</v>
      </c>
      <c r="L622" s="39">
        <f>[2]Emissions!L986</f>
        <v>5239.7761789092401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332.01152197836097</v>
      </c>
      <c r="F623" s="39">
        <f>[2]Emissions!F777</f>
        <v>332.01444762350422</v>
      </c>
      <c r="G623" s="39">
        <f>[2]Emissions!G777</f>
        <v>0</v>
      </c>
      <c r="H623" s="39">
        <f>[2]Emissions!H777</f>
        <v>0</v>
      </c>
      <c r="I623" s="39">
        <f>[2]Emissions!I777</f>
        <v>455.96980265220708</v>
      </c>
      <c r="J623" s="39">
        <f>[2]Emissions!J777</f>
        <v>197.30067757421349</v>
      </c>
      <c r="K623" s="39">
        <f>[2]Emissions!K777</f>
        <v>198.29555981319959</v>
      </c>
      <c r="L623" s="39">
        <f>[2]Emissions!L777</f>
        <v>199.27715562762631</v>
      </c>
      <c r="M623" s="39">
        <f>[2]Emissions!M777</f>
        <v>201.54165458815979</v>
      </c>
    </row>
    <row r="624" spans="1:13">
      <c r="A624" s="10" t="str">
        <f>[2]Emissions!A1651</f>
        <v>EUR</v>
      </c>
      <c r="B624" s="10" t="str">
        <f>[2]Emissions!B1651</f>
        <v>RES_SH_HFO_EXS</v>
      </c>
      <c r="C624" s="10" t="str">
        <f>[2]Emissions!C1651</f>
        <v>TOT_CO2</v>
      </c>
      <c r="D624" s="10" t="str">
        <f>[2]Emissions!D1651</f>
        <v>RES</v>
      </c>
      <c r="E624" s="39">
        <f>[2]Emissions!E1651</f>
        <v>1197.778090776</v>
      </c>
      <c r="F624" s="39">
        <f>[2]Emissions!F1651</f>
        <v>898.33356808200006</v>
      </c>
      <c r="G624" s="39">
        <f>[2]Emissions!G1651</f>
        <v>2512.0068292663332</v>
      </c>
      <c r="H624" s="39">
        <f>[2]Emissions!H1651</f>
        <v>1256.0034146331659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10.70325438685369</v>
      </c>
      <c r="G625" s="39">
        <f>[2]Emissions!G1422</f>
        <v>169.92971525769241</v>
      </c>
      <c r="H625" s="39">
        <f>[2]Emissions!H1422</f>
        <v>122.7715565419618</v>
      </c>
      <c r="I625" s="39">
        <f>[2]Emissions!I1422</f>
        <v>59.242316959874088</v>
      </c>
      <c r="J625" s="39">
        <f>[2]Emissions!J1422</f>
        <v>55.679689220168967</v>
      </c>
      <c r="K625" s="39">
        <f>[2]Emissions!K1422</f>
        <v>0</v>
      </c>
      <c r="L625" s="39">
        <f>[2]Emissions!L1422</f>
        <v>0</v>
      </c>
      <c r="M625" s="39">
        <f>[2]Emissions!M1422</f>
        <v>0</v>
      </c>
    </row>
    <row r="626" spans="1:13">
      <c r="A626" s="10" t="str">
        <f>[2]Emissions!A1681</f>
        <v>EUR</v>
      </c>
      <c r="B626" s="10" t="str">
        <f>[2]Emissions!B1681</f>
        <v>RES_SH_INS_LPG_CND_NEW</v>
      </c>
      <c r="C626" s="10" t="str">
        <f>[2]Emissions!C1681</f>
        <v>RES_CO2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TOT_CO2_EQ_GWP_100</v>
      </c>
      <c r="D627" s="10" t="str">
        <f>[2]Emissions!D1621</f>
        <v>RES</v>
      </c>
      <c r="E627" s="39">
        <f>[2]Emissions!E1621</f>
        <v>62815.726813999543</v>
      </c>
      <c r="F627" s="39">
        <f>[2]Emissions!F1621</f>
        <v>36291.624920656643</v>
      </c>
      <c r="G627" s="39">
        <f>[2]Emissions!G1621</f>
        <v>31942.670632037429</v>
      </c>
      <c r="H627" s="39">
        <f>[2]Emissions!H1621</f>
        <v>16836.961889847102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RES_CK_BIO_EXS</v>
      </c>
      <c r="C628" s="10" t="str">
        <f>[2]Emissions!C1551</f>
        <v>RES_CH4</v>
      </c>
      <c r="D628" s="10" t="str">
        <f>[2]Emissions!D1551</f>
        <v>RES</v>
      </c>
      <c r="E628" s="39">
        <f>[2]Emissions!E1551</f>
        <v>2674.5154285714289</v>
      </c>
      <c r="F628" s="39">
        <f>[2]Emissions!F1551</f>
        <v>2005.886571428571</v>
      </c>
      <c r="G628" s="39">
        <f>[2]Emissions!G1551</f>
        <v>1337.2577142857151</v>
      </c>
      <c r="H628" s="39">
        <f>[2]Emissions!H1551</f>
        <v>712.88259550000578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1.2740641654978961E-3</v>
      </c>
      <c r="J629" s="39">
        <f>[2]Emissions!J1030</f>
        <v>1.019251332398317E-2</v>
      </c>
      <c r="K629" s="39">
        <f>[2]Emissions!K1030</f>
        <v>5.9881015778401117E-2</v>
      </c>
      <c r="L629" s="39">
        <f>[2]Emissions!L1030</f>
        <v>0.37202673632538569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278.74698801036442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111.4987952041463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265.90692014938747</v>
      </c>
      <c r="F631" s="39">
        <f>[2]Emissions!F980</f>
        <v>131.18560987798051</v>
      </c>
      <c r="G631" s="39">
        <f>[2]Emissions!G980</f>
        <v>37.691870323519552</v>
      </c>
      <c r="H631" s="39">
        <f>[2]Emissions!H980</f>
        <v>46.285721442382183</v>
      </c>
      <c r="I631" s="39">
        <f>[2]Emissions!I980</f>
        <v>5.9513479458188687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</v>
      </c>
      <c r="F632" s="39">
        <f>[2]Emissions!F858</f>
        <v>0</v>
      </c>
      <c r="G632" s="39">
        <f>[2]Emissions!G858</f>
        <v>0</v>
      </c>
      <c r="H632" s="39">
        <f>[2]Emissions!H858</f>
        <v>0</v>
      </c>
      <c r="I632" s="39">
        <f>[2]Emissions!I858</f>
        <v>0</v>
      </c>
      <c r="J632" s="39">
        <f>[2]Emissions!J858</f>
        <v>0</v>
      </c>
      <c r="K632" s="39">
        <f>[2]Emissions!K858</f>
        <v>0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0</v>
      </c>
      <c r="F634" s="39">
        <f>[2]Emissions!F729</f>
        <v>0</v>
      </c>
      <c r="G634" s="39">
        <f>[2]Emissions!G729</f>
        <v>0</v>
      </c>
      <c r="H634" s="39">
        <f>[2]Emissions!H729</f>
        <v>0</v>
      </c>
      <c r="I634" s="39">
        <f>[2]Emissions!I729</f>
        <v>0</v>
      </c>
      <c r="J634" s="39">
        <f>[2]Emissions!J729</f>
        <v>0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RES_SH_NGA_BUR_EXS</v>
      </c>
      <c r="C635" s="10" t="str">
        <f>[2]Emissions!C1738</f>
        <v>TOT_CO2</v>
      </c>
      <c r="D635" s="10" t="str">
        <f>[2]Emissions!D1738</f>
        <v>RES</v>
      </c>
      <c r="E635" s="39">
        <f>[2]Emissions!E1738</f>
        <v>165216.2523000041</v>
      </c>
      <c r="F635" s="39">
        <f>[2]Emissions!F1738</f>
        <v>75792.427510759604</v>
      </c>
      <c r="G635" s="39">
        <f>[2]Emissions!G1738</f>
        <v>50528.285007173072</v>
      </c>
      <c r="H635" s="39">
        <f>[2]Emissions!H1738</f>
        <v>25264.142503586521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RES_SH_INS_DST_STD_NEW</v>
      </c>
      <c r="C636" s="10" t="str">
        <f>[2]Emissions!C1675</f>
        <v>RES_CH4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RES_SH_DST_STD_NEW</v>
      </c>
      <c r="C637" s="10" t="str">
        <f>[2]Emissions!C1645</f>
        <v>RES_N2O</v>
      </c>
      <c r="D637" s="10" t="str">
        <f>[2]Emissions!D1645</f>
        <v>RES</v>
      </c>
      <c r="E637" s="39">
        <f>[2]Emissions!E1645</f>
        <v>0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1817.1843894434701</v>
      </c>
      <c r="G638" s="39">
        <f>[2]Emissions!G1475</f>
        <v>1817.1843894434701</v>
      </c>
      <c r="H638" s="39">
        <f>[2]Emissions!H1475</f>
        <v>1303.2653262450301</v>
      </c>
      <c r="I638" s="39">
        <f>[2]Emissions!I1475</f>
        <v>0</v>
      </c>
      <c r="J638" s="39">
        <f>[2]Emissions!J1475</f>
        <v>0</v>
      </c>
      <c r="K638" s="39">
        <f>[2]Emissions!K1475</f>
        <v>0</v>
      </c>
      <c r="L638" s="39">
        <f>[2]Emissions!L1475</f>
        <v>0</v>
      </c>
      <c r="M638" s="39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81.347600101605508</v>
      </c>
      <c r="F639" s="39">
        <f>[2]Emissions!F1266</f>
        <v>67.789666751337919</v>
      </c>
      <c r="G639" s="39">
        <f>[2]Emissions!G1266</f>
        <v>54.231733401070329</v>
      </c>
      <c r="H639" s="39">
        <f>[2]Emissions!H1266</f>
        <v>40.673800050802761</v>
      </c>
      <c r="I639" s="39">
        <f>[2]Emissions!I1266</f>
        <v>27.115866700535172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14.282117832167829</v>
      </c>
      <c r="F640" s="39">
        <f>[2]Emissions!F1161</f>
        <v>8.072778846153847</v>
      </c>
      <c r="G640" s="39">
        <f>[2]Emissions!G1161</f>
        <v>9.5214118881118885</v>
      </c>
      <c r="H640" s="39">
        <f>[2]Emissions!H1161</f>
        <v>2.039438866396762</v>
      </c>
      <c r="I640" s="39">
        <f>[2]Emissions!I1161</f>
        <v>1.0197194331983801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0</v>
      </c>
      <c r="F641" s="39">
        <f>[2]Emissions!F974</f>
        <v>0</v>
      </c>
      <c r="G641" s="39">
        <f>[2]Emissions!G974</f>
        <v>0</v>
      </c>
      <c r="H641" s="39">
        <f>[2]Emissions!H974</f>
        <v>0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654.73027015385662</v>
      </c>
      <c r="F643" s="39">
        <f>[2]Emissions!F723</f>
        <v>1567.4398239424711</v>
      </c>
      <c r="G643" s="39">
        <f>[2]Emissions!G723</f>
        <v>1459.3587451526189</v>
      </c>
      <c r="H643" s="39">
        <f>[2]Emissions!H723</f>
        <v>1642.201300087869</v>
      </c>
      <c r="I643" s="39">
        <f>[2]Emissions!I723</f>
        <v>0</v>
      </c>
      <c r="J643" s="39">
        <f>[2]Emissions!J723</f>
        <v>0</v>
      </c>
      <c r="K643" s="39">
        <f>[2]Emissions!K723</f>
        <v>0</v>
      </c>
      <c r="L643" s="39">
        <f>[2]Emissions!L723</f>
        <v>0</v>
      </c>
      <c r="M643" s="39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RES_SH_LPG_STD_NEW</v>
      </c>
      <c r="C644" s="10" t="str">
        <f>[2]Emissions!C1732</f>
        <v>RES_N2O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TOT_CO2_EQ_GWP_100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RES_FT_BIO</v>
      </c>
      <c r="C646" s="10" t="str">
        <f>[2]Emissions!C1581</f>
        <v>RES_CH4</v>
      </c>
      <c r="D646" s="10" t="str">
        <f>[2]Emissions!D1581</f>
        <v>RES</v>
      </c>
      <c r="E646" s="39">
        <f>[2]Emissions!E1581</f>
        <v>0</v>
      </c>
      <c r="F646" s="39">
        <f>[2]Emissions!F1581</f>
        <v>0</v>
      </c>
      <c r="G646" s="39">
        <f>[2]Emissions!G1581</f>
        <v>0</v>
      </c>
      <c r="H646" s="39">
        <f>[2]Emissions!H1581</f>
        <v>0</v>
      </c>
      <c r="I646" s="39">
        <f>[2]Emissions!I1581</f>
        <v>0</v>
      </c>
      <c r="J646" s="39">
        <f>[2]Emissions!J1581</f>
        <v>0</v>
      </c>
      <c r="K646" s="39">
        <f>[2]Emissions!K1581</f>
        <v>0</v>
      </c>
      <c r="L646" s="39">
        <f>[2]Emissions!L1581</f>
        <v>0</v>
      </c>
      <c r="M646" s="39">
        <f>[2]Emissions!M1581</f>
        <v>0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6.3990771269238813</v>
      </c>
      <c r="F647" s="39">
        <f>[2]Emissions!F1260</f>
        <v>7.8873165687064937</v>
      </c>
      <c r="G647" s="39">
        <f>[2]Emissions!G1260</f>
        <v>8.7937866896003971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65.242441176470592</v>
      </c>
      <c r="F648" s="39">
        <f>[2]Emissions!F968</f>
        <v>54.368700980392163</v>
      </c>
      <c r="G648" s="39">
        <f>[2]Emissions!G968</f>
        <v>43.494960784313733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RES_SH_DST_SOL_NEW</v>
      </c>
      <c r="C649" s="10" t="str">
        <f>[2]Emissions!C1639</f>
        <v>RES_CO2</v>
      </c>
      <c r="D649" s="10" t="str">
        <f>[2]Emissions!D1639</f>
        <v>RES</v>
      </c>
      <c r="E649" s="39">
        <f>[2]Emissions!E1639</f>
        <v>57863.711862808581</v>
      </c>
      <c r="F649" s="39">
        <f>[2]Emissions!F1639</f>
        <v>0</v>
      </c>
      <c r="G649" s="39">
        <f>[2]Emissions!G1639</f>
        <v>0</v>
      </c>
      <c r="H649" s="39">
        <f>[2]Emissions!H1639</f>
        <v>0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TOT_CO2_EQ_GWP_100</v>
      </c>
      <c r="D650" s="10" t="str">
        <f>[2]Emissions!D1575</f>
        <v>RES</v>
      </c>
      <c r="E650" s="39">
        <f>[2]Emissions!E1575</f>
        <v>29537.92452002201</v>
      </c>
      <c r="F650" s="39">
        <f>[2]Emissions!F1575</f>
        <v>11659.707047377109</v>
      </c>
      <c r="G650" s="39">
        <f>[2]Emissions!G1575</f>
        <v>7773.1380315847409</v>
      </c>
      <c r="H650" s="39">
        <f>[2]Emissions!H1575</f>
        <v>3886.56901579237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101.23756555555561</v>
      </c>
      <c r="F651" s="39">
        <f>[2]Emissions!F1469</f>
        <v>91.850896873743139</v>
      </c>
      <c r="G651" s="39">
        <f>[2]Emissions!G1469</f>
        <v>88.99485061728393</v>
      </c>
      <c r="H651" s="39">
        <f>[2]Emissions!H1469</f>
        <v>35.12954629629629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-3018.9384384100031</v>
      </c>
      <c r="J652" s="39">
        <f>[2]Emissions!J1004</f>
        <v>-3018.9384384100031</v>
      </c>
      <c r="K652" s="39">
        <f>[2]Emissions!K1004</f>
        <v>-3018.9384384100031</v>
      </c>
      <c r="L652" s="39">
        <f>[2]Emissions!L1004</f>
        <v>-2659.9923184745771</v>
      </c>
      <c r="M652" s="39">
        <f>[2]Emissions!M1004</f>
        <v>-51961.442090340963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53105.708600521517</v>
      </c>
      <c r="F654" s="39">
        <f>[2]Emissions!F771</f>
        <v>40474.845385443346</v>
      </c>
      <c r="G654" s="39">
        <f>[2]Emissions!G771</f>
        <v>35998.345865236777</v>
      </c>
      <c r="H654" s="39">
        <f>[2]Emissions!H771</f>
        <v>0</v>
      </c>
      <c r="I654" s="39">
        <f>[2]Emissions!I771</f>
        <v>0</v>
      </c>
      <c r="J654" s="39">
        <f>[2]Emissions!J771</f>
        <v>0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0</v>
      </c>
      <c r="F655" s="39">
        <f>[2]Emissions!F753</f>
        <v>0</v>
      </c>
      <c r="G655" s="39">
        <f>[2]Emissions!G753</f>
        <v>18984.09449455532</v>
      </c>
      <c r="H655" s="39">
        <f>[2]Emissions!H753</f>
        <v>0</v>
      </c>
      <c r="I655" s="39">
        <f>[2]Emissions!I753</f>
        <v>0</v>
      </c>
      <c r="J655" s="39">
        <f>[2]Emissions!J753</f>
        <v>0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304.42960562065667</v>
      </c>
      <c r="F656" s="39">
        <f>[2]Emissions!F717</f>
        <v>270.02833065736581</v>
      </c>
      <c r="G656" s="39">
        <f>[2]Emissions!G717</f>
        <v>247.8006178662321</v>
      </c>
      <c r="H656" s="39">
        <f>[2]Emissions!H717</f>
        <v>9137.1531251240649</v>
      </c>
      <c r="I656" s="39">
        <f>[2]Emissions!I717</f>
        <v>649.05372301966338</v>
      </c>
      <c r="J656" s="39">
        <f>[2]Emissions!J717</f>
        <v>0</v>
      </c>
      <c r="K656" s="39">
        <f>[2]Emissions!K717</f>
        <v>0</v>
      </c>
      <c r="L656" s="39">
        <f>[2]Emissions!L717</f>
        <v>0</v>
      </c>
      <c r="M656" s="39">
        <f>[2]Emissions!M717</f>
        <v>0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0</v>
      </c>
      <c r="F657" s="39">
        <f>[2]Emissions!F765</f>
        <v>0</v>
      </c>
      <c r="G657" s="39">
        <f>[2]Emissions!G765</f>
        <v>5442.6590872069528</v>
      </c>
      <c r="H657" s="39">
        <f>[2]Emissions!H765</f>
        <v>33952.663334382371</v>
      </c>
      <c r="I657" s="39">
        <f>[2]Emissions!I765</f>
        <v>54320.998187967263</v>
      </c>
      <c r="J657" s="39">
        <f>[2]Emissions!J765</f>
        <v>75913.257973557091</v>
      </c>
      <c r="K657" s="39">
        <f>[2]Emissions!K765</f>
        <v>81593.442061685972</v>
      </c>
      <c r="L657" s="39">
        <f>[2]Emissions!L765</f>
        <v>81878.282068203174</v>
      </c>
      <c r="M657" s="39">
        <f>[2]Emissions!M765</f>
        <v>64421.677964736104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68.031255537496293</v>
      </c>
      <c r="F658" s="39">
        <f>[2]Emissions!F759</f>
        <v>68.738677178322476</v>
      </c>
      <c r="G658" s="39">
        <f>[2]Emissions!G759</f>
        <v>0</v>
      </c>
      <c r="H658" s="39">
        <f>[2]Emissions!H759</f>
        <v>0</v>
      </c>
      <c r="I658" s="39">
        <f>[2]Emissions!I759</f>
        <v>0</v>
      </c>
      <c r="J658" s="39">
        <f>[2]Emissions!J759</f>
        <v>0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RES_SH_NGA_CND_NEW</v>
      </c>
      <c r="C659" s="10" t="str">
        <f>[2]Emissions!C1743</f>
        <v>TOT_CO2</v>
      </c>
      <c r="D659" s="10" t="str">
        <f>[2]Emissions!D1743</f>
        <v>RES</v>
      </c>
      <c r="E659" s="39">
        <f>[2]Emissions!E1743</f>
        <v>8506.0415627963612</v>
      </c>
      <c r="F659" s="39">
        <f>[2]Emissions!F1743</f>
        <v>136888.06676004961</v>
      </c>
      <c r="G659" s="39">
        <f>[2]Emissions!G1743</f>
        <v>155961.07721177489</v>
      </c>
      <c r="H659" s="39">
        <f>[2]Emissions!H1743</f>
        <v>196917.6030459787</v>
      </c>
      <c r="I659" s="39">
        <f>[2]Emissions!I1743</f>
        <v>227404.8212647906</v>
      </c>
      <c r="J659" s="39">
        <f>[2]Emissions!J1743</f>
        <v>189447.27107941921</v>
      </c>
      <c r="K659" s="39">
        <f>[2]Emissions!K1743</f>
        <v>94136.6915064926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559.94804774125862</v>
      </c>
      <c r="F660" s="39">
        <f>[2]Emissions!F850</f>
        <v>447.95843819300711</v>
      </c>
      <c r="G660" s="39">
        <f>[2]Emissions!G850</f>
        <v>335.96882864475532</v>
      </c>
      <c r="H660" s="39">
        <f>[2]Emissions!H850</f>
        <v>223.97921909650341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258.54483050359028</v>
      </c>
      <c r="F661" s="39">
        <f>[2]Emissions!F1322</f>
        <v>1225.0968465552139</v>
      </c>
      <c r="G661" s="39">
        <f>[2]Emissions!G1322</f>
        <v>1303.882403077957</v>
      </c>
      <c r="H661" s="39">
        <f>[2]Emissions!H1322</f>
        <v>3124.3305477656249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RES_FT_NGA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-82.380253032250039</v>
      </c>
      <c r="J662" s="39">
        <f>[2]Emissions!J1585</f>
        <v>-82.380253032250053</v>
      </c>
      <c r="K662" s="39">
        <f>[2]Emissions!K1585</f>
        <v>-78.920282404895545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20.626313731808679</v>
      </c>
      <c r="F663" s="39">
        <f>[2]Emissions!F1330</f>
        <v>9.224737654320986</v>
      </c>
      <c r="G663" s="39">
        <f>[2]Emissions!G1330</f>
        <v>9.224737654320986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1030.8436882504659</v>
      </c>
      <c r="F664" s="39">
        <f>[2]Emissions!F1114</f>
        <v>5992.2992719198564</v>
      </c>
      <c r="G664" s="39">
        <f>[2]Emissions!G1114</f>
        <v>9383.9517501470782</v>
      </c>
      <c r="H664" s="39">
        <f>[2]Emissions!H1114</f>
        <v>14688.14876664622</v>
      </c>
      <c r="I664" s="39">
        <f>[2]Emissions!I1114</f>
        <v>15396.7641069647</v>
      </c>
      <c r="J664" s="39">
        <f>[2]Emissions!J1114</f>
        <v>18902.34512988248</v>
      </c>
      <c r="K664" s="39">
        <f>[2]Emissions!K1114</f>
        <v>21726.239050501939</v>
      </c>
      <c r="L664" s="39">
        <f>[2]Emissions!L1114</f>
        <v>22740.334121824249</v>
      </c>
      <c r="M664" s="39">
        <f>[2]Emissions!M1114</f>
        <v>22889.47036714667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RES_SH_INS_NGA_SOL_NEW</v>
      </c>
      <c r="C666" s="10" t="str">
        <f>[2]Emissions!C1703</f>
        <v>TOT_CO2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120.29197916666659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450.71841057414309</v>
      </c>
      <c r="F669" s="39">
        <f>[2]Emissions!F1075</f>
        <v>375.5986754784675</v>
      </c>
      <c r="G669" s="39">
        <f>[2]Emissions!G1075</f>
        <v>300.47894038276212</v>
      </c>
      <c r="H669" s="39">
        <f>[2]Emissions!H1075</f>
        <v>94.888086436656238</v>
      </c>
      <c r="I669" s="39">
        <f>[2]Emissions!I1075</f>
        <v>47.44404321834088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3993.4001379768511</v>
      </c>
      <c r="F670" s="39">
        <f>[2]Emissions!F1426</f>
        <v>4200.060928827952</v>
      </c>
      <c r="G670" s="39">
        <f>[2]Emissions!G1426</f>
        <v>1808.4697119341561</v>
      </c>
      <c r="H670" s="39">
        <f>[2]Emissions!H1426</f>
        <v>1864.485260853932</v>
      </c>
      <c r="I670" s="39">
        <f>[2]Emissions!I1426</f>
        <v>904.23485596707803</v>
      </c>
      <c r="J670" s="39">
        <f>[2]Emissions!J1426</f>
        <v>452.11742798353919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115.44435185185181</v>
      </c>
      <c r="F671" s="39">
        <f>[2]Emissions!F1313</f>
        <v>76.962901234567894</v>
      </c>
      <c r="G671" s="39">
        <f>[2]Emissions!G1313</f>
        <v>76.962901234567894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17634.725587576249</v>
      </c>
      <c r="F672" s="39">
        <f>[2]Emissions!F781</f>
        <v>17634.880982632909</v>
      </c>
      <c r="G672" s="39">
        <f>[2]Emissions!G781</f>
        <v>0</v>
      </c>
      <c r="H672" s="39">
        <f>[2]Emissions!H781</f>
        <v>0</v>
      </c>
      <c r="I672" s="39">
        <f>[2]Emissions!I781</f>
        <v>24218.744873911452</v>
      </c>
      <c r="J672" s="39">
        <f>[2]Emissions!J781</f>
        <v>10479.586029218841</v>
      </c>
      <c r="K672" s="39">
        <f>[2]Emissions!K781</f>
        <v>10532.429000366141</v>
      </c>
      <c r="L672" s="39">
        <f>[2]Emissions!L781</f>
        <v>10584.56626573024</v>
      </c>
      <c r="M672" s="39">
        <f>[2]Emissions!M781</f>
        <v>10704.84467511919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2.9350049163288139</v>
      </c>
      <c r="F674" s="39">
        <f>[2]Emissions!F1241</f>
        <v>11.47216402876855</v>
      </c>
      <c r="G674" s="39">
        <f>[2]Emissions!G1241</f>
        <v>17.689452319618891</v>
      </c>
      <c r="H674" s="39">
        <f>[2]Emissions!H1241</f>
        <v>39.788760847115441</v>
      </c>
      <c r="I674" s="39">
        <f>[2]Emissions!I1241</f>
        <v>44.385232999429327</v>
      </c>
      <c r="J674" s="39">
        <f>[2]Emissions!J1241</f>
        <v>48.689252682337369</v>
      </c>
      <c r="K674" s="39">
        <f>[2]Emissions!K1241</f>
        <v>48.90636332777062</v>
      </c>
      <c r="L674" s="39">
        <f>[2]Emissions!L1241</f>
        <v>48.662571807251076</v>
      </c>
      <c r="M674" s="39">
        <f>[2]Emissions!M1241</f>
        <v>49.176570221965157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TOT_CO2_EQ_GWP_100</v>
      </c>
      <c r="D675" s="10" t="str">
        <f>[2]Emissions!D1714</f>
        <v>RES</v>
      </c>
      <c r="E675" s="39">
        <f>[2]Emissions!E1714</f>
        <v>2058.9110831520002</v>
      </c>
      <c r="F675" s="39">
        <f>[2]Emissions!F1714</f>
        <v>1544.1833123639999</v>
      </c>
      <c r="G675" s="39">
        <f>[2]Emissions!G1714</f>
        <v>4317.9940771659994</v>
      </c>
      <c r="H675" s="39">
        <f>[2]Emissions!H1714</f>
        <v>2158.9970385829988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5.3098897637795259E-4</v>
      </c>
      <c r="L677" s="39">
        <f>[2]Emissions!L1051</f>
        <v>3.298910236220472E-3</v>
      </c>
      <c r="M677" s="39">
        <f>[2]Emissions!M1051</f>
        <v>1.940934173228346E-2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5.1137022222222202</v>
      </c>
      <c r="F678" s="39">
        <f>[2]Emissions!F1437</f>
        <v>2.3096888370370361</v>
      </c>
      <c r="G678" s="39">
        <f>[2]Emissions!G1437</f>
        <v>1.7942814814814809</v>
      </c>
      <c r="H678" s="39">
        <f>[2]Emissions!H1437</f>
        <v>2.5568511111111101</v>
      </c>
      <c r="I678" s="39">
        <f>[2]Emissions!I1437</f>
        <v>0.89714074074074057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54.371574074074069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27.185787037037031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4.9271585408056202</v>
      </c>
      <c r="F680" s="39">
        <f>[2]Emissions!F797</f>
        <v>5.2096023122333186</v>
      </c>
      <c r="G680" s="39">
        <f>[2]Emissions!G797</f>
        <v>5.5881244927443712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224.21158469704341</v>
      </c>
      <c r="F681" s="39">
        <f>[2]Emissions!F1121</f>
        <v>136.94286189683851</v>
      </c>
      <c r="G681" s="39">
        <f>[2]Emissions!G1121</f>
        <v>114.69833610648919</v>
      </c>
      <c r="H681" s="39">
        <f>[2]Emissions!H1121</f>
        <v>83.85011438589261</v>
      </c>
      <c r="I681" s="39">
        <f>[2]Emissions!I1121</f>
        <v>34.235715474209613</v>
      </c>
      <c r="J681" s="39">
        <f>[2]Emissions!J1121</f>
        <v>33.80890320642834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1098.6843963276831</v>
      </c>
      <c r="F683" s="39">
        <f>[2]Emissions!F1196</f>
        <v>1601.929596543609</v>
      </c>
      <c r="G683" s="39">
        <f>[2]Emissions!G1196</f>
        <v>2137.055937365265</v>
      </c>
      <c r="H683" s="39">
        <f>[2]Emissions!H1196</f>
        <v>3662.8406218215978</v>
      </c>
      <c r="I683" s="39">
        <f>[2]Emissions!I1196</f>
        <v>5113.3719279804945</v>
      </c>
      <c r="J683" s="39">
        <f>[2]Emissions!J1196</f>
        <v>5701.3991554058193</v>
      </c>
      <c r="K683" s="39">
        <f>[2]Emissions!K1196</f>
        <v>5705.4870584230821</v>
      </c>
      <c r="L683" s="39">
        <f>[2]Emissions!L1196</f>
        <v>5646.2033973745729</v>
      </c>
      <c r="M683" s="39">
        <f>[2]Emissions!M1196</f>
        <v>4941.8382272113549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7.63516305491585E-2</v>
      </c>
      <c r="F684" s="39">
        <f>[2]Emissions!F880</f>
        <v>6.3471392807523758E-2</v>
      </c>
      <c r="G684" s="39">
        <f>[2]Emissions!G880</f>
        <v>5.3415345980135982E-2</v>
      </c>
      <c r="H684" s="39">
        <f>[2]Emissions!H880</f>
        <v>3.3718032488248881E-2</v>
      </c>
      <c r="I684" s="39">
        <f>[2]Emissions!I880</f>
        <v>1.7805115326712011E-2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6281.4787915322422</v>
      </c>
      <c r="F686" s="39">
        <f>[2]Emissions!F1281</f>
        <v>0</v>
      </c>
      <c r="G686" s="39">
        <f>[2]Emissions!G1281</f>
        <v>0</v>
      </c>
      <c r="H686" s="39">
        <f>[2]Emissions!H1281</f>
        <v>0</v>
      </c>
      <c r="I686" s="39">
        <f>[2]Emissions!I1281</f>
        <v>0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1030.1215425319169</v>
      </c>
      <c r="F689" s="39">
        <f>[2]Emissions!F813</f>
        <v>1030.1215425319169</v>
      </c>
      <c r="G689" s="39">
        <f>[2]Emissions!G813</f>
        <v>1030.1215425319169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RES_SH_NGA_HP_EXS</v>
      </c>
      <c r="C690" s="10" t="str">
        <f>[2]Emissions!C1747</f>
        <v>RES_N2O</v>
      </c>
      <c r="D690" s="10" t="str">
        <f>[2]Emissions!D1747</f>
        <v>RES</v>
      </c>
      <c r="E690" s="39">
        <f>[2]Emissions!E1747</f>
        <v>7.1875398699999984</v>
      </c>
      <c r="F690" s="39">
        <f>[2]Emissions!F1747</f>
        <v>5.2583261645833321</v>
      </c>
      <c r="G690" s="39">
        <f>[2]Emissions!G1747</f>
        <v>3.5055507763888878</v>
      </c>
      <c r="H690" s="39">
        <f>[2]Emissions!H1747</f>
        <v>1.7527753881944439</v>
      </c>
      <c r="I690" s="39">
        <f>[2]Emissions!I1747</f>
        <v>0</v>
      </c>
      <c r="J690" s="39">
        <f>[2]Emissions!J1747</f>
        <v>0</v>
      </c>
      <c r="K690" s="39">
        <f>[2]Emissions!K1747</f>
        <v>0</v>
      </c>
      <c r="L690" s="39">
        <f>[2]Emissions!L1747</f>
        <v>0</v>
      </c>
      <c r="M690" s="39">
        <f>[2]Emissions!M1747</f>
        <v>0</v>
      </c>
    </row>
    <row r="691" spans="1:13">
      <c r="A691" s="10" t="str">
        <f>[2]Emissions!A1596</f>
        <v>EUR</v>
      </c>
      <c r="B691" s="10" t="str">
        <f>[2]Emissions!B1596</f>
        <v>RES_SC_NGA_CEN_NEW</v>
      </c>
      <c r="C691" s="10" t="str">
        <f>[2]Emissions!C1596</f>
        <v>RES_CO2</v>
      </c>
      <c r="D691" s="10" t="str">
        <f>[2]Emissions!D1596</f>
        <v>RES</v>
      </c>
      <c r="E691" s="39">
        <f>[2]Emissions!E1596</f>
        <v>4332.8051394625318</v>
      </c>
      <c r="F691" s="39">
        <f>[2]Emissions!F1596</f>
        <v>3764.8354241134411</v>
      </c>
      <c r="G691" s="39">
        <f>[2]Emissions!G1596</f>
        <v>3764.8354241134411</v>
      </c>
      <c r="H691" s="39">
        <f>[2]Emissions!H1596</f>
        <v>6092.7644329329814</v>
      </c>
      <c r="I691" s="39">
        <f>[2]Emissions!I1596</f>
        <v>6092.7644329329814</v>
      </c>
      <c r="J691" s="39">
        <f>[2]Emissions!J1596</f>
        <v>2327.9290088195412</v>
      </c>
      <c r="K691" s="39">
        <f>[2]Emissions!K1596</f>
        <v>2327.9290088195412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4268.5251293703077</v>
      </c>
      <c r="F692" s="39">
        <f>[2]Emissions!F1019</f>
        <v>3557.1042744752558</v>
      </c>
      <c r="G692" s="39">
        <f>[2]Emissions!G1019</f>
        <v>2845.6834195802048</v>
      </c>
      <c r="H692" s="39">
        <f>[2]Emissions!H1019</f>
        <v>1961.775459683357</v>
      </c>
      <c r="I692" s="39">
        <f>[2]Emissions!I1019</f>
        <v>1009.02921729951</v>
      </c>
      <c r="J692" s="39">
        <f>[2]Emissions!J1019</f>
        <v>653.7108016012661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0.52635035390946505</v>
      </c>
      <c r="J693" s="39">
        <f>[2]Emissions!J1289</f>
        <v>0.26317517695473253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1087.9612350738921</v>
      </c>
      <c r="F694" s="39">
        <f>[2]Emissions!F1233</f>
        <v>840.37013477832522</v>
      </c>
      <c r="G694" s="39">
        <f>[2]Emissions!G1233</f>
        <v>725.30749004926122</v>
      </c>
      <c r="H694" s="39">
        <f>[2]Emissions!H1233</f>
        <v>212.30403404926111</v>
      </c>
      <c r="I694" s="39">
        <f>[2]Emissions!I1233</f>
        <v>106.1520170246305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0</v>
      </c>
      <c r="H696" s="39">
        <f>[2]Emissions!H821</f>
        <v>0</v>
      </c>
      <c r="I696" s="39">
        <f>[2]Emissions!I821</f>
        <v>1.3655738347883639E-2</v>
      </c>
      <c r="J696" s="39">
        <f>[2]Emissions!J821</f>
        <v>1.814926807835774E-2</v>
      </c>
      <c r="K696" s="39">
        <f>[2]Emissions!K821</f>
        <v>1.9723081300640748E-2</v>
      </c>
      <c r="L696" s="39">
        <f>[2]Emissions!L821</f>
        <v>9.8615406503676332E-3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9733.9408574198715</v>
      </c>
      <c r="F697" s="39">
        <f>[2]Emissions!F660</f>
        <v>7222.1003300161483</v>
      </c>
      <c r="G697" s="39">
        <f>[2]Emissions!G660</f>
        <v>12815.516237579999</v>
      </c>
      <c r="H697" s="39">
        <f>[2]Emissions!H660</f>
        <v>4091.9933145735781</v>
      </c>
      <c r="I697" s="39">
        <f>[2]Emissions!I660</f>
        <v>0</v>
      </c>
      <c r="J697" s="39">
        <f>[2]Emissions!J660</f>
        <v>0</v>
      </c>
      <c r="K697" s="39">
        <f>[2]Emissions!K660</f>
        <v>0</v>
      </c>
      <c r="L697" s="39">
        <f>[2]Emissions!L660</f>
        <v>0</v>
      </c>
      <c r="M697" s="39">
        <f>[2]Emissions!M660</f>
        <v>0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</v>
      </c>
      <c r="L701" s="39">
        <f>[2]Emissions!L631</f>
        <v>0</v>
      </c>
      <c r="M701" s="39">
        <f>[2]Emissions!M631</f>
        <v>37.312304901451689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5.2178224396472963</v>
      </c>
      <c r="G705" s="39">
        <f>[2]Emissions!G350</f>
        <v>6.7940110402015161</v>
      </c>
      <c r="H705" s="39">
        <f>[2]Emissions!H350</f>
        <v>9.1455712724734077</v>
      </c>
      <c r="I705" s="39">
        <f>[2]Emissions!I350</f>
        <v>4.5442091464890444</v>
      </c>
      <c r="J705" s="39">
        <f>[2]Emissions!J350</f>
        <v>2.6054584837080008</v>
      </c>
      <c r="K705" s="39">
        <f>[2]Emissions!K350</f>
        <v>1.728467280176474</v>
      </c>
      <c r="L705" s="39">
        <f>[2]Emissions!L350</f>
        <v>0.83817998200550203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7631.2943849269568</v>
      </c>
      <c r="F709" s="39">
        <f>[2]Emissions!F556</f>
        <v>3956.3282165120172</v>
      </c>
      <c r="G709" s="39">
        <f>[2]Emissions!G556</f>
        <v>3453.9119108609029</v>
      </c>
      <c r="H709" s="39">
        <f>[2]Emissions!H556</f>
        <v>6835.1084108068117</v>
      </c>
      <c r="I709" s="39">
        <f>[2]Emissions!I556</f>
        <v>0</v>
      </c>
      <c r="J709" s="39">
        <f>[2]Emissions!J556</f>
        <v>0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118959.8657438182</v>
      </c>
      <c r="F710" s="39">
        <f>[2]Emissions!F393</f>
        <v>152888.63119204389</v>
      </c>
      <c r="G710" s="39">
        <f>[2]Emissions!G393</f>
        <v>106532.51133825839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1660.3977221379309</v>
      </c>
      <c r="F712" s="39">
        <f>[2]Emissions!F495</f>
        <v>1383.6647684482759</v>
      </c>
      <c r="G712" s="39">
        <f>[2]Emissions!G495</f>
        <v>1106.9318147586209</v>
      </c>
      <c r="H712" s="39">
        <f>[2]Emissions!H495</f>
        <v>830.1988610689657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3011.1237362945112</v>
      </c>
      <c r="F713" s="39">
        <f>[2]Emissions!F404</f>
        <v>2032.8857678317549</v>
      </c>
      <c r="G713" s="39">
        <f>[2]Emissions!G404</f>
        <v>1867.009096962616</v>
      </c>
      <c r="H713" s="39">
        <f>[2]Emissions!H404</f>
        <v>793.19484813084102</v>
      </c>
      <c r="I713" s="39">
        <f>[2]Emissions!I404</f>
        <v>396.59742406542063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58245.609868336338</v>
      </c>
      <c r="F716" s="39">
        <f>[2]Emissions!F539</f>
        <v>39282.809148156521</v>
      </c>
      <c r="G716" s="39">
        <f>[2]Emissions!G539</f>
        <v>32873.315328278208</v>
      </c>
      <c r="H716" s="39">
        <f>[2]Emissions!H539</f>
        <v>58245.609868336338</v>
      </c>
      <c r="I716" s="39">
        <f>[2]Emissions!I539</f>
        <v>4475.5076362588979</v>
      </c>
      <c r="J716" s="39">
        <f>[2]Emissions!J539</f>
        <v>0</v>
      </c>
      <c r="K716" s="39">
        <f>[2]Emissions!K539</f>
        <v>0</v>
      </c>
      <c r="L716" s="39">
        <f>[2]Emissions!L539</f>
        <v>0</v>
      </c>
      <c r="M716" s="39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1016.186434697454</v>
      </c>
      <c r="F719" s="39">
        <f>[2]Emissions!F468</f>
        <v>989.72754567801564</v>
      </c>
      <c r="G719" s="39">
        <f>[2]Emissions!G468</f>
        <v>1906.7267494217519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320.47182458402818</v>
      </c>
      <c r="F720" s="39">
        <f>[2]Emissions!F510</f>
        <v>171.2039745777777</v>
      </c>
      <c r="G720" s="39">
        <f>[2]Emissions!G510</f>
        <v>45.19350506111104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687.14580486918567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132.00319476744181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17615.45703168874</v>
      </c>
      <c r="F723" s="39">
        <f>[2]Emissions!F549</f>
        <v>17615.45703168874</v>
      </c>
      <c r="G723" s="39">
        <f>[2]Emissions!G549</f>
        <v>17615.45703168874</v>
      </c>
      <c r="H723" s="39">
        <f>[2]Emissions!H549</f>
        <v>17615.45703168874</v>
      </c>
      <c r="I723" s="39">
        <f>[2]Emissions!I549</f>
        <v>17615.45703168874</v>
      </c>
      <c r="J723" s="39">
        <f>[2]Emissions!J549</f>
        <v>17615.45703168874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6714.4165018025215</v>
      </c>
      <c r="F724" s="39">
        <f>[2]Emissions!F534</f>
        <v>4528.4295688167886</v>
      </c>
      <c r="G724" s="39">
        <f>[2]Emissions!G534</f>
        <v>3789.5582415240569</v>
      </c>
      <c r="H724" s="39">
        <f>[2]Emissions!H534</f>
        <v>6714.4165018025215</v>
      </c>
      <c r="I724" s="39">
        <f>[2]Emissions!I534</f>
        <v>515.92596239903116</v>
      </c>
      <c r="J724" s="39">
        <f>[2]Emissions!J534</f>
        <v>0</v>
      </c>
      <c r="K724" s="39">
        <f>[2]Emissions!K534</f>
        <v>0</v>
      </c>
      <c r="L724" s="39">
        <f>[2]Emissions!L534</f>
        <v>0</v>
      </c>
      <c r="M724" s="39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8143.7954211398146</v>
      </c>
      <c r="F727" s="39">
        <f>[2]Emissions!F544</f>
        <v>6023.8890756890241</v>
      </c>
      <c r="G727" s="39">
        <f>[2]Emissions!G544</f>
        <v>7193.8989012113198</v>
      </c>
      <c r="H727" s="39">
        <f>[2]Emissions!H544</f>
        <v>3965.6367692927411</v>
      </c>
      <c r="I727" s="39">
        <f>[2]Emissions!I544</f>
        <v>3580.7933866226222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0</v>
      </c>
      <c r="G728" s="39">
        <f>[2]Emissions!G515</f>
        <v>0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248.46260365384609</v>
      </c>
      <c r="G732" s="39">
        <f>[2]Emissions!G141</f>
        <v>360.87812832923078</v>
      </c>
      <c r="H732" s="39">
        <f>[2]Emissions!H141</f>
        <v>82.820867884615367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838.56199684870239</v>
      </c>
      <c r="F742" s="39">
        <f>[2]Emissions!F119</f>
        <v>495.62457300265493</v>
      </c>
      <c r="G742" s="39">
        <f>[2]Emissions!G119</f>
        <v>144.76691898415501</v>
      </c>
      <c r="H742" s="39">
        <f>[2]Emissions!H119</f>
        <v>144.76691898415501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898.385704309375</v>
      </c>
      <c r="F743" s="39">
        <f>[2]Emissions!F70</f>
        <v>673.78927823203128</v>
      </c>
      <c r="G743" s="39">
        <f>[2]Emissions!G70</f>
        <v>673.78927823203117</v>
      </c>
      <c r="H743" s="39">
        <f>[2]Emissions!H70</f>
        <v>426.73320954695311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1.118584038461538</v>
      </c>
      <c r="G744" s="39">
        <f>[2]Emissions!G272</f>
        <v>0.74572269230769206</v>
      </c>
      <c r="H744" s="39">
        <f>[2]Emissions!H272</f>
        <v>0.74572269230686294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18265.881676817309</v>
      </c>
      <c r="G745" s="39">
        <f>[2]Emissions!G237</f>
        <v>16165.104749247001</v>
      </c>
      <c r="H745" s="39">
        <f>[2]Emissions!H237</f>
        <v>23001.288193464421</v>
      </c>
      <c r="I745" s="39">
        <f>[2]Emissions!I237</f>
        <v>0</v>
      </c>
      <c r="J745" s="39">
        <f>[2]Emissions!J237</f>
        <v>0</v>
      </c>
      <c r="K745" s="39">
        <f>[2]Emissions!K237</f>
        <v>0</v>
      </c>
      <c r="L745" s="39">
        <f>[2]Emissions!L237</f>
        <v>0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395.02226531249988</v>
      </c>
      <c r="G746" s="39">
        <f>[2]Emissions!G202</f>
        <v>263.34817687499992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109.46202612499999</v>
      </c>
      <c r="F752" s="39">
        <f>[2]Emissions!F182</f>
        <v>134.3490282068457</v>
      </c>
      <c r="G752" s="39">
        <f>[2]Emissions!G182</f>
        <v>134.3490282068457</v>
      </c>
      <c r="H752" s="39">
        <f>[2]Emissions!H182</f>
        <v>174.33279414870159</v>
      </c>
      <c r="I752" s="39">
        <f>[2]Emissions!I182</f>
        <v>208.99688628932651</v>
      </c>
      <c r="J752" s="39">
        <f>[2]Emissions!J182</f>
        <v>208.99688628932651</v>
      </c>
      <c r="K752" s="39">
        <f>[2]Emissions!K182</f>
        <v>0</v>
      </c>
      <c r="L752" s="39">
        <f>[2]Emissions!L182</f>
        <v>0</v>
      </c>
      <c r="M752" s="39">
        <f>[2]Emissions!M182</f>
        <v>0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8194.5756174636044</v>
      </c>
      <c r="F759" s="39">
        <f>[2]Emissions!F80</f>
        <v>19076.43482999807</v>
      </c>
      <c r="G759" s="39">
        <f>[2]Emissions!G80</f>
        <v>25586.19777873949</v>
      </c>
      <c r="H759" s="39">
        <f>[2]Emissions!H80</f>
        <v>34807.943418582101</v>
      </c>
      <c r="I759" s="39">
        <f>[2]Emissions!I80</f>
        <v>34807.943418582101</v>
      </c>
      <c r="J759" s="39">
        <f>[2]Emissions!J80</f>
        <v>26613.3678011185</v>
      </c>
      <c r="K759" s="39">
        <f>[2]Emissions!K80</f>
        <v>997.5282843347992</v>
      </c>
      <c r="L759" s="39">
        <f>[2]Emissions!L80</f>
        <v>0</v>
      </c>
      <c r="M759" s="39">
        <f>[2]Emissions!M80</f>
        <v>0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21.501744000000009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0.18335899999999999</v>
      </c>
      <c r="F761" s="39">
        <f>[2]Emissions!F212</f>
        <v>0.17977516499999999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0.59161153846153847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482.95864722353139</v>
      </c>
      <c r="F764" s="39">
        <f>[2]Emissions!F297</f>
        <v>276.00959551124367</v>
      </c>
      <c r="G764" s="39">
        <f>[2]Emissions!G297</f>
        <v>117.15099140625</v>
      </c>
      <c r="H764" s="39">
        <f>[2]Emissions!H297</f>
        <v>58.575495703125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10110.07900427103</v>
      </c>
      <c r="F767" s="39">
        <f>[2]Emissions!F129</f>
        <v>10110.07900427103</v>
      </c>
      <c r="G767" s="39">
        <f>[2]Emissions!G129</f>
        <v>10110.07900427103</v>
      </c>
      <c r="H767" s="39">
        <f>[2]Emissions!H129</f>
        <v>10110.07900427103</v>
      </c>
      <c r="I767" s="39">
        <f>[2]Emissions!I129</f>
        <v>10110.07900427103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19157.530342249062</v>
      </c>
      <c r="F768" s="39">
        <f>[2]Emissions!F75</f>
        <v>14368.147756686791</v>
      </c>
      <c r="G768" s="39">
        <f>[2]Emissions!G75</f>
        <v>9578.7651711245271</v>
      </c>
      <c r="H768" s="39">
        <f>[2]Emissions!H75</f>
        <v>4789.3825855622663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400.85686812879783</v>
      </c>
      <c r="F770" s="39">
        <f>[2]Emissions!F207</f>
        <v>681.98831704586974</v>
      </c>
      <c r="G770" s="39">
        <f>[2]Emissions!G207</f>
        <v>909.33410718264315</v>
      </c>
      <c r="H770" s="39">
        <f>[2]Emissions!H207</f>
        <v>738.81099417635494</v>
      </c>
      <c r="I770" s="39">
        <f>[2]Emissions!I207</f>
        <v>575.19496009106092</v>
      </c>
      <c r="J770" s="39">
        <f>[2]Emissions!J207</f>
        <v>709.0802663711047</v>
      </c>
      <c r="K770" s="39">
        <f>[2]Emissions!K207</f>
        <v>413.82941357634479</v>
      </c>
      <c r="L770" s="39">
        <f>[2]Emissions!L207</f>
        <v>0</v>
      </c>
      <c r="M770" s="39">
        <f>[2]Emissions!M207</f>
        <v>0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113.51668741578101</v>
      </c>
      <c r="I771" s="39">
        <f>[2]Emissions!I172</f>
        <v>0</v>
      </c>
      <c r="J771" s="39">
        <f>[2]Emissions!J172</f>
        <v>0</v>
      </c>
      <c r="K771" s="39">
        <f>[2]Emissions!K172</f>
        <v>0</v>
      </c>
      <c r="L771" s="39">
        <f>[2]Emissions!L172</f>
        <v>0</v>
      </c>
      <c r="M771" s="39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41.931108889090908</v>
      </c>
      <c r="F773" s="39">
        <f>[2]Emissions!F18</f>
        <v>59.751830166954541</v>
      </c>
      <c r="G773" s="39">
        <f>[2]Emissions!G18</f>
        <v>20.965554444545461</v>
      </c>
      <c r="H773" s="39">
        <f>[2]Emissions!H18</f>
        <v>19.917276722318171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40960.224464971143</v>
      </c>
      <c r="F774" s="39">
        <f>[2]Emissions!F56</f>
        <v>42515.112058131119</v>
      </c>
      <c r="G774" s="39">
        <f>[2]Emissions!G56</f>
        <v>48709.623786628094</v>
      </c>
      <c r="H774" s="39">
        <f>[2]Emissions!H56</f>
        <v>49112.838192303068</v>
      </c>
      <c r="I774" s="39">
        <f>[2]Emissions!I56</f>
        <v>50126.962099708973</v>
      </c>
      <c r="J774" s="39">
        <f>[2]Emissions!J56</f>
        <v>51564.510917049309</v>
      </c>
      <c r="K774" s="39">
        <f>[2]Emissions!K56</f>
        <v>52670.745289655912</v>
      </c>
      <c r="L774" s="39">
        <f>[2]Emissions!L56</f>
        <v>53594.331265621156</v>
      </c>
      <c r="M774" s="39">
        <f>[2]Emissions!M56</f>
        <v>54263.784693683963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57.504185622916673</v>
      </c>
      <c r="F775" s="39">
        <f>[2]Emissions!F35</f>
        <v>22.699020640625001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657.09379432770004</v>
      </c>
      <c r="F776" s="39">
        <f>[2]Emissions!F50</f>
        <v>1084.779421104103</v>
      </c>
      <c r="G776" s="39">
        <f>[2]Emissions!G50</f>
        <v>2413.2556590688391</v>
      </c>
      <c r="H776" s="39">
        <f>[2]Emissions!H50</f>
        <v>3319.4628412975198</v>
      </c>
      <c r="I776" s="39">
        <f>[2]Emissions!I50</f>
        <v>3399.0652087280268</v>
      </c>
      <c r="J776" s="39">
        <f>[2]Emissions!J50</f>
        <v>3344.4925489988068</v>
      </c>
      <c r="K776" s="39">
        <f>[2]Emissions!K50</f>
        <v>2016.0163110340709</v>
      </c>
      <c r="L776" s="39">
        <f>[2]Emissions!L50</f>
        <v>0</v>
      </c>
      <c r="M776" s="39">
        <f>[2]Emissions!M50</f>
        <v>0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909.33018366828878</v>
      </c>
      <c r="F777" s="39">
        <f>[2]Emissions!F30</f>
        <v>909.33018366828878</v>
      </c>
      <c r="G777" s="39">
        <f>[2]Emissions!G30</f>
        <v>3339.442127466607</v>
      </c>
      <c r="H777" s="39">
        <f>[2]Emissions!H30</f>
        <v>3339.442127466607</v>
      </c>
      <c r="I777" s="39">
        <f>[2]Emissions!I30</f>
        <v>2430.1119437983189</v>
      </c>
      <c r="J777" s="39">
        <f>[2]Emissions!J30</f>
        <v>2430.1119437983189</v>
      </c>
      <c r="K777" s="39">
        <f>[2]Emissions!K30</f>
        <v>0</v>
      </c>
      <c r="L777" s="39">
        <f>[2]Emissions!L30</f>
        <v>0</v>
      </c>
      <c r="M777" s="39">
        <f>[2]Emissions!M30</f>
        <v>0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-626.00672013277097</v>
      </c>
      <c r="G778" s="39">
        <f>[2]Emissions!G16</f>
        <v>0</v>
      </c>
      <c r="H778" s="39">
        <f>[2]Emissions!H16</f>
        <v>0</v>
      </c>
      <c r="I778" s="39">
        <f>[2]Emissions!I16</f>
        <v>-101.6871761167281</v>
      </c>
      <c r="J778" s="39">
        <f>[2]Emissions!J16</f>
        <v>-101.6871761167281</v>
      </c>
      <c r="K778" s="39">
        <f>[2]Emissions!K16</f>
        <v>-159.52724231447289</v>
      </c>
      <c r="L778" s="39">
        <f>[2]Emissions!L16</f>
        <v>-76.607718266347831</v>
      </c>
      <c r="M778" s="39">
        <f>[2]Emissions!M16</f>
        <v>-1295.6718728015101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8117.7395195479476</v>
      </c>
      <c r="F779" s="39">
        <f>[2]Emissions!F45</f>
        <v>6091.7183488184064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29.259955102999999</v>
      </c>
      <c r="F780" s="39">
        <f>[2]Emissions!F60</f>
        <v>21.94496632725</v>
      </c>
      <c r="G780" s="39">
        <f>[2]Emissions!G60</f>
        <v>14.6299775515</v>
      </c>
      <c r="H780" s="39">
        <f>[2]Emissions!H60</f>
        <v>7.314988775749999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1548.0713745692481</v>
      </c>
      <c r="F781" s="39">
        <f>[2]Emissions!F40</f>
        <v>892.21185579497489</v>
      </c>
      <c r="G781" s="39">
        <f>[2]Emissions!G40</f>
        <v>790.72923018787503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TRA_N2O</v>
      </c>
      <c r="D783" s="10" t="str">
        <f>[2]Emissions!D2106</f>
        <v>TRA</v>
      </c>
      <c r="E783" s="39">
        <f>[2]Emissions!E2106</f>
        <v>681.38132185430447</v>
      </c>
      <c r="F783" s="39">
        <f>[2]Emissions!F2106</f>
        <v>340.69066092715218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UPS_NGA2MTH_NEW</v>
      </c>
      <c r="C785" s="10" t="str">
        <f>[2]Emissions!C2358</f>
        <v>UPS_CO2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18475.734729743319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UPS_BIO_REF_GEN2_LGC_ETH_NEW</v>
      </c>
      <c r="C786" s="10" t="str">
        <f>[2]Emissions!C2330</f>
        <v>TOT_CO2_EQ_GWP_100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0</v>
      </c>
      <c r="J790" s="39">
        <f>[2]Emissions!J624</f>
        <v>0</v>
      </c>
      <c r="K790" s="39">
        <f>[2]Emissions!K624</f>
        <v>0</v>
      </c>
      <c r="L790" s="39">
        <f>[2]Emissions!L624</f>
        <v>0</v>
      </c>
      <c r="M790" s="39">
        <f>[2]Emissions!M624</f>
        <v>0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UPS_SCN_GAS_BFG</v>
      </c>
      <c r="C796" s="10" t="str">
        <f>[2]Emissions!C2363</f>
        <v>TOT_CO2</v>
      </c>
      <c r="D796" s="10" t="str">
        <f>[2]Emissions!D2363</f>
        <v>UPS</v>
      </c>
      <c r="E796" s="39">
        <f>[2]Emissions!E2363</f>
        <v>48119.642973807371</v>
      </c>
      <c r="F796" s="39">
        <f>[2]Emissions!F2363</f>
        <v>41101.421284402822</v>
      </c>
      <c r="G796" s="39">
        <f>[2]Emissions!G2363</f>
        <v>36394.505040865937</v>
      </c>
      <c r="H796" s="39">
        <f>[2]Emissions!H2363</f>
        <v>22777.570850612239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7043.6064242284092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UPS_NGA2DST_NEW</v>
      </c>
      <c r="C799" s="10" t="str">
        <f>[2]Emissions!C2352</f>
        <v>UPS_CH4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263.04025889039463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>
        <f>[2]Emissions!A2368</f>
        <v>0</v>
      </c>
      <c r="B801" s="10">
        <f>[2]Emissions!B2368</f>
        <v>0</v>
      </c>
      <c r="C801" s="10">
        <f>[2]Emissions!C2368</f>
        <v>0</v>
      </c>
      <c r="D801" s="10">
        <f>[2]Emissions!D2368</f>
        <v>0</v>
      </c>
      <c r="E801" s="39">
        <f>[2]Emissions!E2368</f>
        <v>0</v>
      </c>
      <c r="F801" s="39">
        <f>[2]Emissions!F2368</f>
        <v>0</v>
      </c>
      <c r="G801" s="39">
        <f>[2]Emissions!G2368</f>
        <v>0</v>
      </c>
      <c r="H801" s="39">
        <f>[2]Emissions!H2368</f>
        <v>0</v>
      </c>
      <c r="I801" s="39">
        <f>[2]Emissions!I2368</f>
        <v>0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TRA_ROA_LCV_NGA_NEW</v>
      </c>
      <c r="C802" s="10" t="str">
        <f>[2]Emissions!C2251</f>
        <v>TRA_CO2</v>
      </c>
      <c r="D802" s="10" t="str">
        <f>[2]Emissions!D2251</f>
        <v>TRA</v>
      </c>
      <c r="E802" s="39">
        <f>[2]Emissions!E2251</f>
        <v>0</v>
      </c>
      <c r="F802" s="39">
        <f>[2]Emissions!F2251</f>
        <v>0</v>
      </c>
      <c r="G802" s="39">
        <f>[2]Emissions!G2251</f>
        <v>0</v>
      </c>
      <c r="H802" s="39">
        <f>[2]Emissions!H2251</f>
        <v>0</v>
      </c>
      <c r="I802" s="39">
        <f>[2]Emissions!I2251</f>
        <v>0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UPS_COA2DST_NEW</v>
      </c>
      <c r="C803" s="10" t="str">
        <f>[2]Emissions!C2335</f>
        <v>UPS_CH4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TRA_ROA_MTR_LNG_NEW</v>
      </c>
      <c r="C804" s="10" t="str">
        <f>[2]Emissions!C2288</f>
        <v>TOT_CO2</v>
      </c>
      <c r="D804" s="10" t="str">
        <f>[2]Emissions!D2288</f>
        <v>TRA</v>
      </c>
      <c r="E804" s="39">
        <f>[2]Emissions!E2288</f>
        <v>0</v>
      </c>
      <c r="F804" s="39">
        <f>[2]Emissions!F2288</f>
        <v>0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1659.970489875898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TRA_ROA_BUS_LPG_NEW</v>
      </c>
      <c r="C807" s="10" t="str">
        <f>[2]Emissions!C2083</f>
        <v>TOT_CO2</v>
      </c>
      <c r="D807" s="10" t="str">
        <f>[2]Emissions!D2083</f>
        <v>TRA</v>
      </c>
      <c r="E807" s="39">
        <f>[2]Emissions!E2083</f>
        <v>648.9672046039617</v>
      </c>
      <c r="F807" s="39">
        <f>[2]Emissions!F2083</f>
        <v>648.96720460396148</v>
      </c>
      <c r="G807" s="39">
        <f>[2]Emissions!G2083</f>
        <v>648.96720460396159</v>
      </c>
      <c r="H807" s="39">
        <f>[2]Emissions!H2083</f>
        <v>648.96720460396148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TRA_CO2</v>
      </c>
      <c r="D808" s="10" t="str">
        <f>[2]Emissions!D2099</f>
        <v>TRA</v>
      </c>
      <c r="E808" s="39">
        <f>[2]Emissions!E2099</f>
        <v>1028.1649621721319</v>
      </c>
      <c r="F808" s="39">
        <f>[2]Emissions!F2099</f>
        <v>1315.910878430484</v>
      </c>
      <c r="G808" s="39">
        <f>[2]Emissions!G2099</f>
        <v>1315.910878430484</v>
      </c>
      <c r="H808" s="39">
        <f>[2]Emissions!H2099</f>
        <v>638.76781984627326</v>
      </c>
      <c r="I808" s="39">
        <f>[2]Emissions!I2099</f>
        <v>287.74591625835183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UPS_COA2NGA_NEW</v>
      </c>
      <c r="C811" s="10" t="str">
        <f>[2]Emissions!C2346</f>
        <v>TOT_CO2_EQ_GWP_100</v>
      </c>
      <c r="D811" s="10" t="str">
        <f>[2]Emissions!D2346</f>
        <v>UPS</v>
      </c>
      <c r="E811" s="39">
        <f>[2]Emissions!E2346</f>
        <v>0</v>
      </c>
      <c r="F811" s="39">
        <f>[2]Emissions!F2346</f>
        <v>0</v>
      </c>
      <c r="G811" s="39">
        <f>[2]Emissions!G2346</f>
        <v>0</v>
      </c>
      <c r="H811" s="39">
        <f>[2]Emissions!H2346</f>
        <v>0</v>
      </c>
      <c r="I811" s="39">
        <f>[2]Emissions!I2346</f>
        <v>0</v>
      </c>
      <c r="J811" s="39">
        <f>[2]Emissions!J2346</f>
        <v>0</v>
      </c>
      <c r="K811" s="39">
        <f>[2]Emissions!K2346</f>
        <v>0</v>
      </c>
      <c r="L811" s="39">
        <f>[2]Emissions!L2346</f>
        <v>0</v>
      </c>
      <c r="M811" s="39">
        <f>[2]Emissions!M2346</f>
        <v>0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UPS_COA2MTH_NEW</v>
      </c>
      <c r="C813" s="10" t="str">
        <f>[2]Emissions!C2340</f>
        <v>TOT_CO2_EQ_GWP_100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TRA_ROA_MTR_GSL_EXS</v>
      </c>
      <c r="C815" s="10" t="str">
        <f>[2]Emissions!C2282</f>
        <v>TOT_CO2</v>
      </c>
      <c r="D815" s="10" t="str">
        <f>[2]Emissions!D2282</f>
        <v>TRA</v>
      </c>
      <c r="E815" s="39">
        <f>[2]Emissions!E2282</f>
        <v>1456.1292876184029</v>
      </c>
      <c r="F815" s="39">
        <f>[2]Emissions!F2282</f>
        <v>383.19191779431668</v>
      </c>
      <c r="G815" s="39">
        <f>[2]Emissions!G2282</f>
        <v>0</v>
      </c>
      <c r="H815" s="39">
        <f>[2]Emissions!H2282</f>
        <v>0</v>
      </c>
      <c r="I815" s="39">
        <f>[2]Emissions!I2282</f>
        <v>0</v>
      </c>
      <c r="J815" s="39">
        <f>[2]Emissions!J2282</f>
        <v>0</v>
      </c>
      <c r="K815" s="39">
        <f>[2]Emissions!K2282</f>
        <v>0</v>
      </c>
      <c r="L815" s="39">
        <f>[2]Emissions!L2282</f>
        <v>0</v>
      </c>
      <c r="M815" s="39">
        <f>[2]Emissions!M2282</f>
        <v>0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TRA_N2O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212.89991519827041</v>
      </c>
      <c r="H817" s="39">
        <f>[2]Emissions!H2235</f>
        <v>212.89991519827041</v>
      </c>
      <c r="I817" s="39">
        <f>[2]Emissions!I2235</f>
        <v>212.89991519827041</v>
      </c>
      <c r="J817" s="39">
        <f>[2]Emissions!J2235</f>
        <v>212.89991519827041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TRA_CO2</v>
      </c>
      <c r="D818" s="10" t="str">
        <f>[2]Emissions!D2228</f>
        <v>TRA</v>
      </c>
      <c r="E818" s="39">
        <f>[2]Emissions!E2228</f>
        <v>17574.558318083331</v>
      </c>
      <c r="F818" s="39">
        <f>[2]Emissions!F2228</f>
        <v>8787.2791590416655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TRA_ROA_LCV_DST_NEW</v>
      </c>
      <c r="C819" s="10" t="str">
        <f>[2]Emissions!C2221</f>
        <v>TRA_CH4</v>
      </c>
      <c r="D819" s="10" t="str">
        <f>[2]Emissions!D2221</f>
        <v>TRA</v>
      </c>
      <c r="E819" s="39">
        <f>[2]Emissions!E2221</f>
        <v>207.8102011025363</v>
      </c>
      <c r="F819" s="39">
        <f>[2]Emissions!F2221</f>
        <v>1072.869697972211</v>
      </c>
      <c r="G819" s="39">
        <f>[2]Emissions!G2221</f>
        <v>865.0594968696746</v>
      </c>
      <c r="H819" s="39">
        <f>[2]Emissions!H2221</f>
        <v>1060.820043716752</v>
      </c>
      <c r="I819" s="39">
        <f>[2]Emissions!I2221</f>
        <v>983.64648452650374</v>
      </c>
      <c r="J819" s="39">
        <f>[2]Emissions!J2221</f>
        <v>419.66763526115329</v>
      </c>
      <c r="K819" s="39">
        <f>[2]Emissions!K2221</f>
        <v>419.66763526115329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TRA_ROA_LCV_DST_EXS</v>
      </c>
      <c r="C820" s="10" t="str">
        <f>[2]Emissions!C2214</f>
        <v>TOT_CO2_EQ_GWP_100</v>
      </c>
      <c r="D820" s="10" t="str">
        <f>[2]Emissions!D2214</f>
        <v>TRA</v>
      </c>
      <c r="E820" s="39">
        <f>[2]Emissions!E2214</f>
        <v>66725.717982334623</v>
      </c>
      <c r="F820" s="39">
        <f>[2]Emissions!F2214</f>
        <v>33362.858991167333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0</v>
      </c>
      <c r="K820" s="39">
        <f>[2]Emissions!K2214</f>
        <v>0</v>
      </c>
      <c r="L820" s="39">
        <f>[2]Emissions!L2214</f>
        <v>0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TRA_ROA_CAR_LPG_NEW</v>
      </c>
      <c r="C821" s="10" t="str">
        <f>[2]Emissions!C2141</f>
        <v>TOT_CO2_EQ_GWP_100</v>
      </c>
      <c r="D821" s="10" t="str">
        <f>[2]Emissions!D2141</f>
        <v>TRA</v>
      </c>
      <c r="E821" s="39">
        <f>[2]Emissions!E2141</f>
        <v>3946.7284864393719</v>
      </c>
      <c r="F821" s="39">
        <f>[2]Emissions!F2141</f>
        <v>5510.4792880963923</v>
      </c>
      <c r="G821" s="39">
        <f>[2]Emissions!G2141</f>
        <v>2946.5981019709839</v>
      </c>
      <c r="H821" s="39">
        <f>[2]Emissions!H2141</f>
        <v>1563.75080165702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TRA_ROA_CAR_LPG_EXS</v>
      </c>
      <c r="C822" s="10" t="str">
        <f>[2]Emissions!C2134</f>
        <v>TOT_CH4</v>
      </c>
      <c r="D822" s="10" t="str">
        <f>[2]Emissions!D2134</f>
        <v>TRA</v>
      </c>
      <c r="E822" s="39">
        <f>[2]Emissions!E2134</f>
        <v>0.26572941608391609</v>
      </c>
      <c r="F822" s="39">
        <f>[2]Emissions!F2134</f>
        <v>0.13286470804195799</v>
      </c>
      <c r="G822" s="39">
        <f>[2]Emissions!G2134</f>
        <v>0</v>
      </c>
      <c r="H822" s="39">
        <f>[2]Emissions!H2134</f>
        <v>0</v>
      </c>
      <c r="I822" s="39">
        <f>[2]Emissions!I2134</f>
        <v>0</v>
      </c>
      <c r="J822" s="39">
        <f>[2]Emissions!J2134</f>
        <v>0</v>
      </c>
      <c r="K822" s="39">
        <f>[2]Emissions!K2134</f>
        <v>0</v>
      </c>
      <c r="L822" s="39">
        <f>[2]Emissions!L2134</f>
        <v>0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TRA_N2O</v>
      </c>
      <c r="D823" s="10" t="str">
        <f>[2]Emissions!D2127</f>
        <v>TRA</v>
      </c>
      <c r="E823" s="39">
        <f>[2]Emissions!E2127</f>
        <v>1842.358990229885</v>
      </c>
      <c r="F823" s="39">
        <f>[2]Emissions!F2127</f>
        <v>921.1794951149426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TRA_ROA_CAR_GPH_NEW</v>
      </c>
      <c r="C824" s="10" t="str">
        <f>[2]Emissions!C2120</f>
        <v>TRA_CO2</v>
      </c>
      <c r="D824" s="10" t="str">
        <f>[2]Emissions!D2120</f>
        <v>TRA</v>
      </c>
      <c r="E824" s="39">
        <f>[2]Emissions!E2120</f>
        <v>0</v>
      </c>
      <c r="F824" s="39">
        <f>[2]Emissions!F2120</f>
        <v>66.95977105147233</v>
      </c>
      <c r="G824" s="39">
        <f>[2]Emissions!G2120</f>
        <v>401.02491137172262</v>
      </c>
      <c r="H824" s="39">
        <f>[2]Emissions!H2120</f>
        <v>2409.443206161442</v>
      </c>
      <c r="I824" s="39">
        <f>[2]Emissions!I2120</f>
        <v>13728.045501321099</v>
      </c>
      <c r="J824" s="39">
        <f>[2]Emissions!J2120</f>
        <v>13393.980361000849</v>
      </c>
      <c r="K824" s="39">
        <f>[2]Emissions!K2120</f>
        <v>11385.562066211131</v>
      </c>
      <c r="L824" s="39">
        <f>[2]Emissions!L2120</f>
        <v>0</v>
      </c>
      <c r="M824" s="39">
        <f>[2]Emissions!M2120</f>
        <v>89.181802941316519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TRA_N2O</v>
      </c>
      <c r="D825" s="10" t="str">
        <f>[2]Emissions!D2181</f>
        <v>TRA</v>
      </c>
      <c r="E825" s="39">
        <f>[2]Emissions!E2181</f>
        <v>1.230833333333333</v>
      </c>
      <c r="F825" s="39">
        <f>[2]Emissions!F2181</f>
        <v>0.6159661458333332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646.68955848073779</v>
      </c>
      <c r="F826" s="39">
        <f>[2]Emissions!F796</f>
        <v>683.76030348062341</v>
      </c>
      <c r="G826" s="39">
        <f>[2]Emissions!G796</f>
        <v>733.44133967269886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TRA_ROA_MCY_GSL_EXS</v>
      </c>
      <c r="C827" s="10" t="str">
        <f>[2]Emissions!C2256</f>
        <v>TRA_CO2</v>
      </c>
      <c r="D827" s="10" t="str">
        <f>[2]Emissions!D2256</f>
        <v>TRA</v>
      </c>
      <c r="E827" s="39">
        <f>[2]Emissions!E2256</f>
        <v>1943.1192765853659</v>
      </c>
      <c r="F827" s="39">
        <f>[2]Emissions!F2256</f>
        <v>971.55963829268285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TRA_ROA_HTR_LPG_NEW</v>
      </c>
      <c r="C828" s="10" t="str">
        <f>[2]Emissions!C2188</f>
        <v>TOT_CH4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0.19173457787857501</v>
      </c>
      <c r="I828" s="39">
        <f>[2]Emissions!I2188</f>
        <v>0.19173457787857501</v>
      </c>
      <c r="J828" s="39">
        <f>[2]Emissions!J2188</f>
        <v>0.19173457787857501</v>
      </c>
      <c r="K828" s="39">
        <f>[2]Emissions!K2188</f>
        <v>0.19173457787857501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TRA_N2O</v>
      </c>
      <c r="D831" s="10" t="str">
        <f>[2]Emissions!D2088</f>
        <v>TRA</v>
      </c>
      <c r="E831" s="39">
        <f>[2]Emissions!E2088</f>
        <v>6.3098415615358441</v>
      </c>
      <c r="F831" s="39">
        <f>[2]Emissions!F2088</f>
        <v>6.3098415615358423</v>
      </c>
      <c r="G831" s="39">
        <f>[2]Emissions!G2088</f>
        <v>6.3098415615358432</v>
      </c>
      <c r="H831" s="39">
        <f>[2]Emissions!H2088</f>
        <v>6.3098415615358423</v>
      </c>
      <c r="I831" s="39">
        <f>[2]Emissions!I2088</f>
        <v>0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1026.2921841617281</v>
      </c>
      <c r="F832" s="39">
        <f>[2]Emissions!F812</f>
        <v>1026.2921841617281</v>
      </c>
      <c r="G832" s="39">
        <f>[2]Emissions!G812</f>
        <v>1026.2921841617281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69.083483950617278</v>
      </c>
      <c r="J833" s="39">
        <f>[2]Emissions!J1288</f>
        <v>34.541741975308639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0</v>
      </c>
      <c r="H835" s="39">
        <f>[2]Emissions!H820</f>
        <v>0</v>
      </c>
      <c r="I835" s="39">
        <f>[2]Emissions!I820</f>
        <v>1553.881914692897</v>
      </c>
      <c r="J835" s="39">
        <f>[2]Emissions!J820</f>
        <v>2065.1991648803009</v>
      </c>
      <c r="K835" s="39">
        <f>[2]Emissions!K820</f>
        <v>2244.2828468394769</v>
      </c>
      <c r="L835" s="39">
        <f>[2]Emissions!L820</f>
        <v>1122.141423425116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TRA_N2O</v>
      </c>
      <c r="D838" s="10" t="str">
        <f>[2]Emissions!D2174</f>
        <v>TRA</v>
      </c>
      <c r="E838" s="39">
        <f>[2]Emissions!E2174</f>
        <v>548.62193302765797</v>
      </c>
      <c r="F838" s="39">
        <f>[2]Emissions!F2174</f>
        <v>1741.308793288224</v>
      </c>
      <c r="G838" s="39">
        <f>[2]Emissions!G2174</f>
        <v>3008.6440257156728</v>
      </c>
      <c r="H838" s="39">
        <f>[2]Emissions!H2174</f>
        <v>3204.502816613212</v>
      </c>
      <c r="I838" s="39">
        <f>[2]Emissions!I2174</f>
        <v>2918.403013217745</v>
      </c>
      <c r="J838" s="39">
        <f>[2]Emissions!J2174</f>
        <v>2368.1253952649199</v>
      </c>
      <c r="K838" s="39">
        <f>[2]Emissions!K2174</f>
        <v>1738.001850361004</v>
      </c>
      <c r="L838" s="39">
        <f>[2]Emissions!L2174</f>
        <v>980.36009923270308</v>
      </c>
      <c r="M838" s="39">
        <f>[2]Emissions!M2174</f>
        <v>882.95901897480314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TRA_N2O</v>
      </c>
      <c r="D839" s="10" t="str">
        <f>[2]Emissions!D2167</f>
        <v>TRA</v>
      </c>
      <c r="E839" s="39">
        <f>[2]Emissions!E2167</f>
        <v>1631.9321130088549</v>
      </c>
      <c r="F839" s="39">
        <f>[2]Emissions!F2167</f>
        <v>910.13564495798323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1557.313608604069</v>
      </c>
      <c r="F841" s="39">
        <f>[2]Emissions!F1240</f>
        <v>6087.130233664594</v>
      </c>
      <c r="G841" s="39">
        <f>[2]Emissions!G1240</f>
        <v>9386.0234007897798</v>
      </c>
      <c r="H841" s="39">
        <f>[2]Emissions!H1240</f>
        <v>21111.91650547945</v>
      </c>
      <c r="I841" s="39">
        <f>[2]Emissions!I1240</f>
        <v>23550.804629497201</v>
      </c>
      <c r="J841" s="39">
        <f>[2]Emissions!J1240</f>
        <v>25834.517473248219</v>
      </c>
      <c r="K841" s="39">
        <f>[2]Emissions!K1240</f>
        <v>25949.71638171509</v>
      </c>
      <c r="L841" s="39">
        <f>[2]Emissions!L1240</f>
        <v>25820.36060092743</v>
      </c>
      <c r="M841" s="39">
        <f>[2]Emissions!M1240</f>
        <v>26093.088159774721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156.44849420166369</v>
      </c>
      <c r="F842" s="39">
        <f>[2]Emissions!F659</f>
        <v>116.07700705753599</v>
      </c>
      <c r="G842" s="39">
        <f>[2]Emissions!G659</f>
        <v>205.97702895</v>
      </c>
      <c r="H842" s="39">
        <f>[2]Emissions!H659</f>
        <v>65.768448948435648</v>
      </c>
      <c r="I842" s="39">
        <f>[2]Emissions!I659</f>
        <v>0</v>
      </c>
      <c r="J842" s="39">
        <f>[2]Emissions!J659</f>
        <v>0</v>
      </c>
      <c r="K842" s="39">
        <f>[2]Emissions!K659</f>
        <v>0</v>
      </c>
      <c r="L842" s="39">
        <f>[2]Emissions!L659</f>
        <v>0</v>
      </c>
      <c r="M842" s="39">
        <f>[2]Emissions!M659</f>
        <v>0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656.41585258774887</v>
      </c>
      <c r="F844" s="39">
        <f>[2]Emissions!F49</f>
        <v>1083.660224340179</v>
      </c>
      <c r="G844" s="39">
        <f>[2]Emissions!G49</f>
        <v>2410.7658368325328</v>
      </c>
      <c r="H844" s="39">
        <f>[2]Emissions!H49</f>
        <v>3316.038060187489</v>
      </c>
      <c r="I844" s="39">
        <f>[2]Emissions!I49</f>
        <v>3395.5582996661792</v>
      </c>
      <c r="J844" s="39">
        <f>[2]Emissions!J49</f>
        <v>3341.0419440509372</v>
      </c>
      <c r="K844" s="39">
        <f>[2]Emissions!K49</f>
        <v>2013.9363315585831</v>
      </c>
      <c r="L844" s="39">
        <f>[2]Emissions!L49</f>
        <v>0</v>
      </c>
      <c r="M844" s="39">
        <f>[2]Emissions!M49</f>
        <v>0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906.19037320114239</v>
      </c>
      <c r="F845" s="39">
        <f>[2]Emissions!F29</f>
        <v>906.19037320114239</v>
      </c>
      <c r="G845" s="39">
        <f>[2]Emissions!G29</f>
        <v>3327.9114254899609</v>
      </c>
      <c r="H845" s="39">
        <f>[2]Emissions!H29</f>
        <v>3327.9114254899609</v>
      </c>
      <c r="I845" s="39">
        <f>[2]Emissions!I29</f>
        <v>2421.721052288819</v>
      </c>
      <c r="J845" s="39">
        <f>[2]Emissions!J29</f>
        <v>2421.7210522888181</v>
      </c>
      <c r="K845" s="39">
        <f>[2]Emissions!K29</f>
        <v>0</v>
      </c>
      <c r="L845" s="39">
        <f>[2]Emissions!L29</f>
        <v>0</v>
      </c>
      <c r="M845" s="39">
        <f>[2]Emissions!M29</f>
        <v>0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-626.30417330214925</v>
      </c>
      <c r="G846" s="39">
        <f>[2]Emissions!G15</f>
        <v>0</v>
      </c>
      <c r="H846" s="39">
        <f>[2]Emissions!H15</f>
        <v>0</v>
      </c>
      <c r="I846" s="39">
        <f>[2]Emissions!I15</f>
        <v>-101.58226266038081</v>
      </c>
      <c r="J846" s="39">
        <f>[2]Emissions!J15</f>
        <v>-101.58226266038081</v>
      </c>
      <c r="K846" s="39">
        <f>[2]Emissions!K15</f>
        <v>-159.36265367102831</v>
      </c>
      <c r="L846" s="39">
        <f>[2]Emissions!L15</f>
        <v>-76.528679976436251</v>
      </c>
      <c r="M846" s="39">
        <f>[2]Emissions!M15</f>
        <v>-1296.1342927631531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8109.3642244198263</v>
      </c>
      <c r="F847" s="39">
        <f>[2]Emissions!F44</f>
        <v>6085.4333554546874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</v>
      </c>
      <c r="F849" s="39">
        <f>[2]Emissions!F236</f>
        <v>2122.3692663461529</v>
      </c>
      <c r="G849" s="39">
        <f>[2]Emissions!G236</f>
        <v>1878.2734999653219</v>
      </c>
      <c r="H849" s="39">
        <f>[2]Emissions!H236</f>
        <v>2672.5907904099381</v>
      </c>
      <c r="I849" s="39">
        <f>[2]Emissions!I236</f>
        <v>0</v>
      </c>
      <c r="J849" s="39">
        <f>[2]Emissions!J236</f>
        <v>0</v>
      </c>
      <c r="K849" s="39">
        <f>[2]Emissions!K236</f>
        <v>0</v>
      </c>
      <c r="L849" s="39">
        <f>[2]Emissions!L236</f>
        <v>0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592.14656216320031</v>
      </c>
      <c r="F853" s="39">
        <f>[2]Emissions!F286</f>
        <v>444.10992162240018</v>
      </c>
      <c r="G853" s="39">
        <f>[2]Emissions!G286</f>
        <v>296.07328108160021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7369.1012892283534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9.7390766132</v>
      </c>
      <c r="F855" s="39">
        <f>[2]Emissions!F216</f>
        <v>9.548721933941998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14.29211210538462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25652.251955548421</v>
      </c>
      <c r="F858" s="39">
        <f>[2]Emissions!F301</f>
        <v>14660.194463660609</v>
      </c>
      <c r="G858" s="39">
        <f>[2]Emissions!G301</f>
        <v>6222.4514783446866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5.6478881373571443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8186.1210484200028</v>
      </c>
      <c r="F863" s="39">
        <f>[2]Emissions!F79</f>
        <v>19056.75314751628</v>
      </c>
      <c r="G863" s="39">
        <f>[2]Emissions!G79</f>
        <v>25559.799794782572</v>
      </c>
      <c r="H863" s="39">
        <f>[2]Emissions!H79</f>
        <v>34772.031106018781</v>
      </c>
      <c r="I863" s="39">
        <f>[2]Emissions!I79</f>
        <v>34772.031106018781</v>
      </c>
      <c r="J863" s="39">
        <f>[2]Emissions!J79</f>
        <v>26585.91005759878</v>
      </c>
      <c r="K863" s="39">
        <f>[2]Emissions!K79</f>
        <v>996.4991069683864</v>
      </c>
      <c r="L863" s="39">
        <f>[2]Emissions!L79</f>
        <v>0</v>
      </c>
      <c r="M863" s="39">
        <f>[2]Emissions!M79</f>
        <v>0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5.253003443190786E-2</v>
      </c>
      <c r="I866" s="39">
        <f>[2]Emissions!I611</f>
        <v>0.54936359821256475</v>
      </c>
      <c r="J866" s="39">
        <f>[2]Emissions!J611</f>
        <v>2.806199512361244</v>
      </c>
      <c r="K866" s="39">
        <f>[2]Emissions!K611</f>
        <v>19.269856379711111</v>
      </c>
      <c r="L866" s="39">
        <f>[2]Emissions!L611</f>
        <v>108.40187519950101</v>
      </c>
      <c r="M866" s="39">
        <f>[2]Emissions!M611</f>
        <v>106.776623678646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17597.282680183391</v>
      </c>
      <c r="F867" s="39">
        <f>[2]Emissions!F548</f>
        <v>17597.28268018338</v>
      </c>
      <c r="G867" s="39">
        <f>[2]Emissions!G548</f>
        <v>17597.282680183391</v>
      </c>
      <c r="H867" s="39">
        <f>[2]Emissions!H548</f>
        <v>17597.282680183391</v>
      </c>
      <c r="I867" s="39">
        <f>[2]Emissions!I548</f>
        <v>17597.282680183391</v>
      </c>
      <c r="J867" s="39">
        <f>[2]Emissions!J548</f>
        <v>17597.282680183391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118191.5143547692</v>
      </c>
      <c r="G868" s="39">
        <f>[2]Emissions!G477</f>
        <v>118986.9168391735</v>
      </c>
      <c r="H868" s="39">
        <f>[2]Emissions!H477</f>
        <v>41749.795382166143</v>
      </c>
      <c r="I868" s="39">
        <f>[2]Emissions!I477</f>
        <v>20874.897691083061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TRA_ROA_3WH_GSL_NEW</v>
      </c>
      <c r="C869" s="10" t="str">
        <f>[2]Emissions!C2049</f>
        <v>TRA_CO2</v>
      </c>
      <c r="D869" s="10" t="str">
        <f>[2]Emissions!D2049</f>
        <v>TRA</v>
      </c>
      <c r="E869" s="39">
        <f>[2]Emissions!E2049</f>
        <v>0</v>
      </c>
      <c r="F869" s="39">
        <f>[2]Emissions!F2049</f>
        <v>0</v>
      </c>
      <c r="G869" s="39">
        <f>[2]Emissions!G2049</f>
        <v>365.46448589140368</v>
      </c>
      <c r="H869" s="39">
        <f>[2]Emissions!H2049</f>
        <v>727.7824810849562</v>
      </c>
      <c r="I869" s="39">
        <f>[2]Emissions!I2049</f>
        <v>362.31799519355252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TRA_RAIL_PAS_DST_NEW</v>
      </c>
      <c r="C870" s="10" t="str">
        <f>[2]Emissions!C2014</f>
        <v>TOT_CH4</v>
      </c>
      <c r="D870" s="10" t="str">
        <f>[2]Emissions!D2014</f>
        <v>TRA</v>
      </c>
      <c r="E870" s="39">
        <f>[2]Emissions!E2014</f>
        <v>0</v>
      </c>
      <c r="F870" s="39">
        <f>[2]Emissions!F2014</f>
        <v>0</v>
      </c>
      <c r="G870" s="39">
        <f>[2]Emissions!G2014</f>
        <v>0</v>
      </c>
      <c r="H870" s="39">
        <f>[2]Emissions!H2014</f>
        <v>0</v>
      </c>
      <c r="I870" s="39">
        <f>[2]Emissions!I2014</f>
        <v>0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TRA_NAV_DOM_HFO_EXS</v>
      </c>
      <c r="C871" s="10" t="str">
        <f>[2]Emissions!C1923</f>
        <v>TOT_CH4</v>
      </c>
      <c r="D871" s="10" t="str">
        <f>[2]Emissions!D1923</f>
        <v>TRA</v>
      </c>
      <c r="E871" s="39">
        <f>[2]Emissions!E1923</f>
        <v>0.2101485602350637</v>
      </c>
      <c r="F871" s="39">
        <f>[2]Emissions!F1923</f>
        <v>0.16811884818805101</v>
      </c>
      <c r="G871" s="39">
        <f>[2]Emissions!G1923</f>
        <v>6.30445680705191E-2</v>
      </c>
      <c r="H871" s="39">
        <f>[2]Emissions!H1923</f>
        <v>4.2029712047012738E-2</v>
      </c>
      <c r="I871" s="39">
        <f>[2]Emissions!I1923</f>
        <v>2.1014856023506358E-2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TRA_FT_JTK</v>
      </c>
      <c r="C872" s="10" t="str">
        <f>[2]Emissions!C1888</f>
        <v>TRA_CO2</v>
      </c>
      <c r="D872" s="10" t="str">
        <f>[2]Emissions!D1888</f>
        <v>TRA</v>
      </c>
      <c r="E872" s="39">
        <f>[2]Emissions!E1888</f>
        <v>0</v>
      </c>
      <c r="F872" s="39">
        <f>[2]Emissions!F1888</f>
        <v>0</v>
      </c>
      <c r="G872" s="39">
        <f>[2]Emissions!G1888</f>
        <v>0</v>
      </c>
      <c r="H872" s="39">
        <f>[2]Emissions!H1888</f>
        <v>0</v>
      </c>
      <c r="I872" s="39">
        <f>[2]Emissions!I1888</f>
        <v>-835.77803229208257</v>
      </c>
      <c r="J872" s="39">
        <f>[2]Emissions!J1888</f>
        <v>-1874.345047429882</v>
      </c>
      <c r="K872" s="39">
        <f>[2]Emissions!K1888</f>
        <v>-4091.9068617167268</v>
      </c>
      <c r="L872" s="39">
        <f>[2]Emissions!L1888</f>
        <v>-3004.116794950899</v>
      </c>
      <c r="M872" s="39">
        <f>[2]Emissions!M1888</f>
        <v>-32236.743861528459</v>
      </c>
    </row>
    <row r="873" spans="1:13">
      <c r="A873" s="10" t="str">
        <f>[2]Emissions!A1713</f>
        <v>EUR</v>
      </c>
      <c r="B873" s="10" t="str">
        <f>[2]Emissions!B1713</f>
        <v>RES_SH_KER_EXS</v>
      </c>
      <c r="C873" s="10" t="str">
        <f>[2]Emissions!C1713</f>
        <v>TOT_CO2</v>
      </c>
      <c r="D873" s="10" t="str">
        <f>[2]Emissions!D1713</f>
        <v>RES</v>
      </c>
      <c r="E873" s="39">
        <f>[2]Emissions!E1713</f>
        <v>2051.7008688000001</v>
      </c>
      <c r="F873" s="39">
        <f>[2]Emissions!F1713</f>
        <v>1538.7756515999999</v>
      </c>
      <c r="G873" s="39">
        <f>[2]Emissions!G1713</f>
        <v>4302.8726554000004</v>
      </c>
      <c r="H873" s="39">
        <f>[2]Emissions!H1713</f>
        <v>2151.4363276999989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TRA_ROA_CAR_GHE_NEW</v>
      </c>
      <c r="C875" s="10" t="str">
        <f>[2]Emissions!C2113</f>
        <v>TOT_CO2_EQ_GWP_100</v>
      </c>
      <c r="D875" s="10" t="str">
        <f>[2]Emissions!D2113</f>
        <v>TRA</v>
      </c>
      <c r="E875" s="39">
        <f>[2]Emissions!E2113</f>
        <v>0</v>
      </c>
      <c r="F875" s="39">
        <f>[2]Emissions!F2113</f>
        <v>0</v>
      </c>
      <c r="G875" s="39">
        <f>[2]Emissions!G2113</f>
        <v>1080.6045815232969</v>
      </c>
      <c r="H875" s="39">
        <f>[2]Emissions!H2113</f>
        <v>6535.6986697112307</v>
      </c>
      <c r="I875" s="39">
        <f>[2]Emissions!I2113</f>
        <v>6535.6986697112316</v>
      </c>
      <c r="J875" s="39">
        <f>[2]Emissions!J2113</f>
        <v>5455.0940881879333</v>
      </c>
      <c r="K875" s="39">
        <f>[2]Emissions!K2113</f>
        <v>0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TRA_ROA_2WH_ELC_NEW</v>
      </c>
      <c r="C876" s="10" t="str">
        <f>[2]Emissions!C2029</f>
        <v>TRA_CO2</v>
      </c>
      <c r="D876" s="10" t="str">
        <f>[2]Emissions!D2029</f>
        <v>TRA</v>
      </c>
      <c r="E876" s="39">
        <f>[2]Emissions!E2029</f>
        <v>0</v>
      </c>
      <c r="F876" s="39">
        <f>[2]Emissions!F2029</f>
        <v>0</v>
      </c>
      <c r="G876" s="39">
        <f>[2]Emissions!G2029</f>
        <v>0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TRA_RAIL_FRG_DST_NEW</v>
      </c>
      <c r="C877" s="10" t="str">
        <f>[2]Emissions!C1994</f>
        <v>TOT_CO2</v>
      </c>
      <c r="D877" s="10" t="str">
        <f>[2]Emissions!D1994</f>
        <v>TRA</v>
      </c>
      <c r="E877" s="39">
        <f>[2]Emissions!E1994</f>
        <v>0</v>
      </c>
      <c r="F877" s="39">
        <f>[2]Emissions!F1994</f>
        <v>0</v>
      </c>
      <c r="G877" s="39">
        <f>[2]Emissions!G1994</f>
        <v>0</v>
      </c>
      <c r="H877" s="39">
        <f>[2]Emissions!H1994</f>
        <v>0</v>
      </c>
      <c r="I877" s="39">
        <f>[2]Emissions!I1994</f>
        <v>0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TRA_NAV_DOM_LNG_NEW</v>
      </c>
      <c r="C878" s="10" t="str">
        <f>[2]Emissions!C1938</f>
        <v>TOT_CO2</v>
      </c>
      <c r="D878" s="10" t="str">
        <f>[2]Emissions!D1938</f>
        <v>TRA</v>
      </c>
      <c r="E878" s="39">
        <f>[2]Emissions!E1938</f>
        <v>0</v>
      </c>
      <c r="F878" s="39">
        <f>[2]Emissions!F1938</f>
        <v>0</v>
      </c>
      <c r="G878" s="39">
        <f>[2]Emissions!G1938</f>
        <v>0.87751743958197248</v>
      </c>
      <c r="H878" s="39">
        <f>[2]Emissions!H1938</f>
        <v>5.4479207707380786</v>
      </c>
      <c r="I878" s="39">
        <f>[2]Emissions!I1938</f>
        <v>33.894111103853689</v>
      </c>
      <c r="J878" s="39">
        <f>[2]Emissions!J1938</f>
        <v>210.9698177661659</v>
      </c>
      <c r="K878" s="39">
        <f>[2]Emissions!K1938</f>
        <v>1243.1497060744609</v>
      </c>
      <c r="L878" s="39">
        <f>[2]Emissions!L1938</f>
        <v>2903.1201959503592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TRA_NAV_DOM_DST_NEW</v>
      </c>
      <c r="C879" s="10" t="str">
        <f>[2]Emissions!C1903</f>
        <v>TOT_CO2</v>
      </c>
      <c r="D879" s="10" t="str">
        <f>[2]Emissions!D1903</f>
        <v>TRA</v>
      </c>
      <c r="E879" s="39">
        <f>[2]Emissions!E1903</f>
        <v>0</v>
      </c>
      <c r="F879" s="39">
        <f>[2]Emissions!F1903</f>
        <v>0</v>
      </c>
      <c r="G879" s="39">
        <f>[2]Emissions!G1903</f>
        <v>0</v>
      </c>
      <c r="H879" s="39">
        <f>[2]Emissions!H1903</f>
        <v>2458.4999290631599</v>
      </c>
      <c r="I879" s="39">
        <f>[2]Emissions!I1903</f>
        <v>15356.28239846398</v>
      </c>
      <c r="J879" s="39">
        <f>[2]Emissions!J1903</f>
        <v>16781.85961613445</v>
      </c>
      <c r="K879" s="39">
        <f>[2]Emissions!K1903</f>
        <v>14177.562408082889</v>
      </c>
      <c r="L879" s="39">
        <f>[2]Emissions!L1903</f>
        <v>9392.5971012561895</v>
      </c>
      <c r="M879" s="39">
        <f>[2]Emissions!M1903</f>
        <v>14808.205837692851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TOT_CO2_EQ_GWP_100</v>
      </c>
      <c r="D880" s="10" t="str">
        <f>[2]Emissions!D1840</f>
        <v>RES</v>
      </c>
      <c r="E880" s="39">
        <f>[2]Emissions!E1840</f>
        <v>36722.500842427398</v>
      </c>
      <c r="F880" s="39">
        <f>[2]Emissions!F1840</f>
        <v>33807.448038084003</v>
      </c>
      <c r="G880" s="39">
        <f>[2]Emissions!G1840</f>
        <v>29897.94300996685</v>
      </c>
      <c r="H880" s="39">
        <f>[2]Emissions!H1840</f>
        <v>6767.7971578888664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RES_WH_DST_SOL_NEW</v>
      </c>
      <c r="C881" s="10" t="str">
        <f>[2]Emissions!C1791</f>
        <v>RES_CH4</v>
      </c>
      <c r="D881" s="10" t="str">
        <f>[2]Emissions!D1791</f>
        <v>RES</v>
      </c>
      <c r="E881" s="39">
        <f>[2]Emissions!E1791</f>
        <v>0</v>
      </c>
      <c r="F881" s="39">
        <f>[2]Emissions!F1791</f>
        <v>0</v>
      </c>
      <c r="G881" s="39">
        <f>[2]Emissions!G1791</f>
        <v>0</v>
      </c>
      <c r="H881" s="39">
        <f>[2]Emissions!H1791</f>
        <v>0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1626.28272999</v>
      </c>
      <c r="F882" s="39">
        <f>[2]Emissions!F1097</f>
        <v>1323.324308890873</v>
      </c>
      <c r="G882" s="39">
        <f>[2]Emissions!G1097</f>
        <v>0</v>
      </c>
      <c r="H882" s="39">
        <f>[2]Emissions!H1097</f>
        <v>0</v>
      </c>
      <c r="I882" s="39">
        <f>[2]Emissions!I1097</f>
        <v>0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TRA_CO2</v>
      </c>
      <c r="D883" s="10" t="str">
        <f>[2]Emissions!D2093</f>
        <v>TRA</v>
      </c>
      <c r="E883" s="39">
        <f>[2]Emissions!E2093</f>
        <v>247.28278155339811</v>
      </c>
      <c r="F883" s="39">
        <f>[2]Emissions!F2093</f>
        <v>123.641390776699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TRA_ROA_3WH_GSL_EXS</v>
      </c>
      <c r="C884" s="10" t="str">
        <f>[2]Emissions!C2044</f>
        <v>TRA_CO2</v>
      </c>
      <c r="D884" s="10" t="str">
        <f>[2]Emissions!D2044</f>
        <v>TRA</v>
      </c>
      <c r="E884" s="39">
        <f>[2]Emissions!E2044</f>
        <v>1662.7768049450549</v>
      </c>
      <c r="F884" s="39">
        <f>[2]Emissions!F2044</f>
        <v>831.38840247252756</v>
      </c>
      <c r="G884" s="39">
        <f>[2]Emissions!G2044</f>
        <v>0</v>
      </c>
      <c r="H884" s="39">
        <f>[2]Emissions!H2044</f>
        <v>0</v>
      </c>
      <c r="I884" s="39">
        <f>[2]Emissions!I2044</f>
        <v>0</v>
      </c>
      <c r="J884" s="39">
        <f>[2]Emissions!J2044</f>
        <v>0</v>
      </c>
      <c r="K884" s="39">
        <f>[2]Emissions!K2044</f>
        <v>0</v>
      </c>
      <c r="L884" s="39">
        <f>[2]Emissions!L2044</f>
        <v>0</v>
      </c>
      <c r="M884" s="39">
        <f>[2]Emissions!M2044</f>
        <v>0</v>
      </c>
    </row>
    <row r="885" spans="1:13">
      <c r="A885" s="10" t="str">
        <f>[2]Emissions!A2009</f>
        <v>EUR</v>
      </c>
      <c r="B885" s="10" t="str">
        <f>[2]Emissions!B2009</f>
        <v>TRA_RAIL_PAS_DST_EXS</v>
      </c>
      <c r="C885" s="10" t="str">
        <f>[2]Emissions!C2009</f>
        <v>TOT_CO2_EQ_GWP_100</v>
      </c>
      <c r="D885" s="10" t="str">
        <f>[2]Emissions!D2009</f>
        <v>TRA</v>
      </c>
      <c r="E885" s="39">
        <f>[2]Emissions!E2009</f>
        <v>1167.468218102515</v>
      </c>
      <c r="F885" s="39">
        <f>[2]Emissions!F2009</f>
        <v>933.9745744820118</v>
      </c>
      <c r="G885" s="39">
        <f>[2]Emissions!G2009</f>
        <v>700.4809308615088</v>
      </c>
      <c r="H885" s="39">
        <f>[2]Emissions!H2009</f>
        <v>466.9872872410059</v>
      </c>
      <c r="I885" s="39">
        <f>[2]Emissions!I2009</f>
        <v>233.49364362050301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TRA_NAV_INT_DST_EXS</v>
      </c>
      <c r="C886" s="10" t="str">
        <f>[2]Emissions!C1953</f>
        <v>TRA_BUN_CO2</v>
      </c>
      <c r="D886" s="10" t="str">
        <f>[2]Emissions!D1953</f>
        <v>TRA</v>
      </c>
      <c r="E886" s="39">
        <f>[2]Emissions!E1953</f>
        <v>11683.62229700854</v>
      </c>
      <c r="F886" s="39">
        <f>[2]Emissions!F1953</f>
        <v>9346.8978376068317</v>
      </c>
      <c r="G886" s="39">
        <f>[2]Emissions!G1953</f>
        <v>7010.173378205126</v>
      </c>
      <c r="H886" s="39">
        <f>[2]Emissions!H1953</f>
        <v>4673.4489188034167</v>
      </c>
      <c r="I886" s="39">
        <f>[2]Emissions!I1953</f>
        <v>2336.7244594017079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TRA_NAV_DOM_GSL_EXS</v>
      </c>
      <c r="C887" s="10" t="str">
        <f>[2]Emissions!C1918</f>
        <v>TOT_CO2_EQ_GWP_100</v>
      </c>
      <c r="D887" s="10" t="str">
        <f>[2]Emissions!D1918</f>
        <v>TRA</v>
      </c>
      <c r="E887" s="39">
        <f>[2]Emissions!E1918</f>
        <v>509.16181599216452</v>
      </c>
      <c r="F887" s="39">
        <f>[2]Emissions!F1918</f>
        <v>407.3294527937316</v>
      </c>
      <c r="G887" s="39">
        <f>[2]Emissions!G1918</f>
        <v>305.49708959529869</v>
      </c>
      <c r="H887" s="39">
        <f>[2]Emissions!H1918</f>
        <v>407.32945279373172</v>
      </c>
      <c r="I887" s="39">
        <f>[2]Emissions!I1918</f>
        <v>101.8323631984329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TRA_FT_GSL</v>
      </c>
      <c r="C888" s="10" t="str">
        <f>[2]Emissions!C1883</f>
        <v>TRA_CO2</v>
      </c>
      <c r="D888" s="10" t="str">
        <f>[2]Emissions!D1883</f>
        <v>TRA</v>
      </c>
      <c r="E888" s="39">
        <f>[2]Emissions!E1883</f>
        <v>-19043.696482316231</v>
      </c>
      <c r="F888" s="39">
        <f>[2]Emissions!F1883</f>
        <v>-16195.750246912539</v>
      </c>
      <c r="G888" s="39">
        <f>[2]Emissions!G1883</f>
        <v>-26545.018904731802</v>
      </c>
      <c r="H888" s="39">
        <f>[2]Emissions!H1883</f>
        <v>-11764.87980211277</v>
      </c>
      <c r="I888" s="39">
        <f>[2]Emissions!I1883</f>
        <v>-18358.74659690537</v>
      </c>
      <c r="J888" s="39">
        <f>[2]Emissions!J1883</f>
        <v>-14834.43333480615</v>
      </c>
      <c r="K888" s="39">
        <f>[2]Emissions!K1883</f>
        <v>-2172.9616139831051</v>
      </c>
      <c r="L888" s="39">
        <f>[2]Emissions!L1883</f>
        <v>-158.8094547978769</v>
      </c>
      <c r="M888" s="39">
        <f>[2]Emissions!M1883</f>
        <v>-39.587873495827033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TOT_CO2_EQ_GWP_100</v>
      </c>
      <c r="D889" s="10" t="str">
        <f>[2]Emissions!D1820</f>
        <v>RES</v>
      </c>
      <c r="E889" s="39">
        <f>[2]Emissions!E1820</f>
        <v>2473.3423935149999</v>
      </c>
      <c r="F889" s="39">
        <f>[2]Emissions!F1820</f>
        <v>1855.006795136251</v>
      </c>
      <c r="G889" s="39">
        <f>[2]Emissions!G1820</f>
        <v>1236.6711967575</v>
      </c>
      <c r="H889" s="39">
        <f>[2]Emissions!H1820</f>
        <v>618.33559837874986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RES_SH_NGA_STD_NEW</v>
      </c>
      <c r="C890" s="10" t="str">
        <f>[2]Emissions!C1757</f>
        <v>RES_N2O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5.3098897637795267E-2</v>
      </c>
      <c r="L891" s="39">
        <f>[2]Emissions!L1050</f>
        <v>0.32989102362204731</v>
      </c>
      <c r="M891" s="39">
        <f>[2]Emissions!M1050</f>
        <v>1.940934173228346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0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0</v>
      </c>
      <c r="F893" s="39">
        <f>[2]Emissions!F1364</f>
        <v>0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0</v>
      </c>
      <c r="J894" s="39">
        <f>[2]Emissions!J864</f>
        <v>0</v>
      </c>
      <c r="K894" s="39">
        <f>[2]Emissions!K864</f>
        <v>0</v>
      </c>
      <c r="L894" s="39">
        <f>[2]Emissions!L864</f>
        <v>0</v>
      </c>
      <c r="M894" s="39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TRA_ROA_MTR_DST_NEW</v>
      </c>
      <c r="C896" s="10" t="str">
        <f>[2]Emissions!C2276</f>
        <v>TOT_CO2</v>
      </c>
      <c r="D896" s="10" t="str">
        <f>[2]Emissions!D2276</f>
        <v>TRA</v>
      </c>
      <c r="E896" s="39">
        <f>[2]Emissions!E2276</f>
        <v>17575.83035292463</v>
      </c>
      <c r="F896" s="39">
        <f>[2]Emissions!F2276</f>
        <v>79331.392427686296</v>
      </c>
      <c r="G896" s="39">
        <f>[2]Emissions!G2276</f>
        <v>130824.4855222921</v>
      </c>
      <c r="H896" s="39">
        <f>[2]Emissions!H2276</f>
        <v>140918.57528054161</v>
      </c>
      <c r="I896" s="39">
        <f>[2]Emissions!I2276</f>
        <v>141927.34930782861</v>
      </c>
      <c r="J896" s="39">
        <f>[2]Emissions!J2276</f>
        <v>126644.43542942101</v>
      </c>
      <c r="K896" s="39">
        <f>[2]Emissions!K2276</f>
        <v>71676.792051402663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TRA_N2O</v>
      </c>
      <c r="D897" s="10" t="str">
        <f>[2]Emissions!D2241</f>
        <v>TRA</v>
      </c>
      <c r="E897" s="39">
        <f>[2]Emissions!E2241</f>
        <v>21.584169642857141</v>
      </c>
      <c r="F897" s="39">
        <f>[2]Emissions!F2241</f>
        <v>10.792084821428571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5874.0742091954326</v>
      </c>
      <c r="F900" s="39">
        <f>[2]Emissions!F533</f>
        <v>2361.6214952546338</v>
      </c>
      <c r="G900" s="39">
        <f>[2]Emissions!G533</f>
        <v>0</v>
      </c>
      <c r="H900" s="39">
        <f>[2]Emissions!H533</f>
        <v>0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TRA_ROA_BUS_GSL_EXS</v>
      </c>
      <c r="C901" s="10" t="str">
        <f>[2]Emissions!C2073</f>
        <v>TRA_CH4</v>
      </c>
      <c r="D901" s="10" t="str">
        <f>[2]Emissions!D2073</f>
        <v>TRA</v>
      </c>
      <c r="E901" s="39">
        <f>[2]Emissions!E2073</f>
        <v>25.181639344262301</v>
      </c>
      <c r="F901" s="39">
        <f>[2]Emissions!F2073</f>
        <v>12.59081967213115</v>
      </c>
      <c r="G901" s="39">
        <f>[2]Emissions!G2073</f>
        <v>0</v>
      </c>
      <c r="H901" s="39">
        <f>[2]Emissions!H2073</f>
        <v>0</v>
      </c>
      <c r="I901" s="39">
        <f>[2]Emissions!I2073</f>
        <v>0</v>
      </c>
      <c r="J901" s="39">
        <f>[2]Emissions!J2073</f>
        <v>0</v>
      </c>
      <c r="K901" s="39">
        <f>[2]Emissions!K2073</f>
        <v>0</v>
      </c>
      <c r="L901" s="39">
        <f>[2]Emissions!L2073</f>
        <v>0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TRA_ROA_2WH_DST_NEW</v>
      </c>
      <c r="C902" s="10" t="str">
        <f>[2]Emissions!C2024</f>
        <v>TRA_CO2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TRA_NAV_INT_HFO_NEW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2770.4322446318879</v>
      </c>
      <c r="F903" s="39">
        <f>[2]Emissions!F1968</f>
        <v>3658.6083504273511</v>
      </c>
      <c r="G903" s="39">
        <f>[2]Emissions!G1968</f>
        <v>3943.3211366543601</v>
      </c>
      <c r="H903" s="39">
        <f>[2]Emissions!H1968</f>
        <v>4769.272675213675</v>
      </c>
      <c r="I903" s="39">
        <f>[2]Emissions!I1968</f>
        <v>5324.6048376068384</v>
      </c>
      <c r="J903" s="39">
        <f>[2]Emissions!J1968</f>
        <v>5879.9369999999999</v>
      </c>
      <c r="K903" s="39">
        <f>[2]Emissions!K1968</f>
        <v>5879.9369999999999</v>
      </c>
      <c r="L903" s="39">
        <f>[2]Emissions!L1968</f>
        <v>5212.02822529271</v>
      </c>
      <c r="M903" s="39">
        <f>[2]Emissions!M1968</f>
        <v>2265.2209288416939</v>
      </c>
    </row>
    <row r="904" spans="1:13">
      <c r="A904" s="10" t="str">
        <f>[2]Emissions!A1933</f>
        <v>EUR</v>
      </c>
      <c r="B904" s="10" t="str">
        <f>[2]Emissions!B1933</f>
        <v>TRA_NAV_DOM_HFO_NEW</v>
      </c>
      <c r="C904" s="10" t="str">
        <f>[2]Emissions!C1933</f>
        <v>TOT_N2O</v>
      </c>
      <c r="D904" s="10" t="str">
        <f>[2]Emissions!D1933</f>
        <v>TRA</v>
      </c>
      <c r="E904" s="39">
        <f>[2]Emissions!E1933</f>
        <v>3.2166819072501651E-3</v>
      </c>
      <c r="F904" s="39">
        <f>[2]Emissions!F1933</f>
        <v>6.3712550453584427E-2</v>
      </c>
      <c r="G904" s="39">
        <f>[2]Emissions!G1933</f>
        <v>8.4722445013994799E-2</v>
      </c>
      <c r="H904" s="39">
        <f>[2]Emissions!H1933</f>
        <v>8.8930377681792086E-2</v>
      </c>
      <c r="I904" s="39">
        <f>[2]Emissions!I1933</f>
        <v>0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TRA_NAV_DOM_DST_EXS</v>
      </c>
      <c r="C905" s="10" t="str">
        <f>[2]Emissions!C1898</f>
        <v>TOT_N2O</v>
      </c>
      <c r="D905" s="10" t="str">
        <f>[2]Emissions!D1898</f>
        <v>TRA</v>
      </c>
      <c r="E905" s="39">
        <f>[2]Emissions!E1898</f>
        <v>0.137774526934378</v>
      </c>
      <c r="F905" s="39">
        <f>[2]Emissions!F1898</f>
        <v>6.5100548872035438E-2</v>
      </c>
      <c r="G905" s="39">
        <f>[2]Emissions!G1898</f>
        <v>4.1332358080313408E-2</v>
      </c>
      <c r="H905" s="39">
        <f>[2]Emissions!H1898</f>
        <v>2.7554905386875599E-2</v>
      </c>
      <c r="I905" s="39">
        <f>[2]Emissions!I1898</f>
        <v>1.377745269343781E-2</v>
      </c>
      <c r="J905" s="39">
        <f>[2]Emissions!J1898</f>
        <v>0</v>
      </c>
      <c r="K905" s="39">
        <f>[2]Emissions!K1898</f>
        <v>0</v>
      </c>
      <c r="L905" s="39">
        <f>[2]Emissions!L1898</f>
        <v>0</v>
      </c>
      <c r="M905" s="39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RES_WH_COA_EXS</v>
      </c>
      <c r="C906" s="10" t="str">
        <f>[2]Emissions!C1772</f>
        <v>TOT_CH4</v>
      </c>
      <c r="D906" s="10" t="str">
        <f>[2]Emissions!D1772</f>
        <v>RES</v>
      </c>
      <c r="E906" s="39">
        <f>[2]Emissions!E1772</f>
        <v>0.1848686170833333</v>
      </c>
      <c r="F906" s="39">
        <f>[2]Emissions!F1772</f>
        <v>1.283196925190524</v>
      </c>
      <c r="G906" s="39">
        <f>[2]Emissions!G1772</f>
        <v>0.42773230839684129</v>
      </c>
      <c r="H906" s="39">
        <f>[2]Emissions!H1772</f>
        <v>0.42773230839684129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0</v>
      </c>
      <c r="F907" s="39">
        <f>[2]Emissions!F1371</f>
        <v>0</v>
      </c>
      <c r="G907" s="39">
        <f>[2]Emissions!G1371</f>
        <v>0</v>
      </c>
      <c r="H907" s="39">
        <f>[2]Emissions!H1371</f>
        <v>0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27182.67723781383</v>
      </c>
      <c r="F908" s="39">
        <f>[2]Emissions!F1202</f>
        <v>38094.668389625593</v>
      </c>
      <c r="G908" s="39">
        <f>[2]Emissions!G1202</f>
        <v>47974.775233101158</v>
      </c>
      <c r="H908" s="39">
        <f>[2]Emissions!H1202</f>
        <v>70964.51945490294</v>
      </c>
      <c r="I908" s="39">
        <f>[2]Emissions!I1202</f>
        <v>64180.900093584169</v>
      </c>
      <c r="J908" s="39">
        <f>[2]Emissions!J1202</f>
        <v>70932.379441006313</v>
      </c>
      <c r="K908" s="39">
        <f>[2]Emissions!K1202</f>
        <v>65720.569778237128</v>
      </c>
      <c r="L908" s="39">
        <f>[2]Emissions!L1202</f>
        <v>64827.31385692551</v>
      </c>
      <c r="M908" s="39">
        <f>[2]Emissions!M1202</f>
        <v>56740.091569239223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17296.057542835009</v>
      </c>
      <c r="F909" s="39">
        <f>[2]Emissions!F1195</f>
        <v>17296.057542834998</v>
      </c>
      <c r="G909" s="39">
        <f>[2]Emissions!G1195</f>
        <v>17296.057542834998</v>
      </c>
      <c r="H909" s="39">
        <f>[2]Emissions!H1195</f>
        <v>5329.9296455549338</v>
      </c>
      <c r="I909" s="39">
        <f>[2]Emissions!I1195</f>
        <v>2664.9648227774669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0</v>
      </c>
      <c r="F910" s="39">
        <f>[2]Emissions!F886</f>
        <v>0</v>
      </c>
      <c r="G910" s="39">
        <f>[2]Emissions!G886</f>
        <v>1285.908668776173</v>
      </c>
      <c r="H910" s="39">
        <f>[2]Emissions!H886</f>
        <v>3295.2916913998051</v>
      </c>
      <c r="I910" s="39">
        <f>[2]Emissions!I886</f>
        <v>1563.3626174595529</v>
      </c>
      <c r="J910" s="39">
        <f>[2]Emissions!J886</f>
        <v>923.90455504634394</v>
      </c>
      <c r="K910" s="39">
        <f>[2]Emissions!K886</f>
        <v>0</v>
      </c>
      <c r="L910" s="39">
        <f>[2]Emissions!L886</f>
        <v>0</v>
      </c>
      <c r="M910" s="39">
        <f>[2]Emissions!M886</f>
        <v>3320.1584927069098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10265.43355808468</v>
      </c>
      <c r="F911" s="39">
        <f>[2]Emissions!F879</f>
        <v>8514.2794153488885</v>
      </c>
      <c r="G911" s="39">
        <f>[2]Emissions!G879</f>
        <v>6388.5484881068851</v>
      </c>
      <c r="H911" s="39">
        <f>[2]Emissions!H879</f>
        <v>4258.1080316532389</v>
      </c>
      <c r="I911" s="39">
        <f>[2]Emissions!I879</f>
        <v>2129.5161627022949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21291.432379287471</v>
      </c>
      <c r="F913" s="39">
        <f>[2]Emissions!F211</f>
        <v>36223.673062227957</v>
      </c>
      <c r="G913" s="39">
        <f>[2]Emissions!G211</f>
        <v>48299.099236184658</v>
      </c>
      <c r="H913" s="39">
        <f>[2]Emissions!H211</f>
        <v>39241.798193478258</v>
      </c>
      <c r="I913" s="39">
        <f>[2]Emissions!I211</f>
        <v>30551.36526624468</v>
      </c>
      <c r="J913" s="39">
        <f>[2]Emissions!J211</f>
        <v>37662.656532247951</v>
      </c>
      <c r="K913" s="39">
        <f>[2]Emissions!K211</f>
        <v>21980.466536224842</v>
      </c>
      <c r="L913" s="39">
        <f>[2]Emissions!L211</f>
        <v>0</v>
      </c>
      <c r="M913" s="39">
        <f>[2]Emissions!M211</f>
        <v>0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2844.4935854854798</v>
      </c>
      <c r="I914" s="39">
        <f>[2]Emissions!I176</f>
        <v>0</v>
      </c>
      <c r="J914" s="39">
        <f>[2]Emissions!J176</f>
        <v>0</v>
      </c>
      <c r="K914" s="39">
        <f>[2]Emissions!K176</f>
        <v>0</v>
      </c>
      <c r="L914" s="39">
        <f>[2]Emissions!L176</f>
        <v>0</v>
      </c>
      <c r="M914" s="39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TRA_ROA_MTR_DPH_NEW</v>
      </c>
      <c r="C916" s="10" t="str">
        <f>[2]Emissions!C2266</f>
        <v>TRA_CH4</v>
      </c>
      <c r="D916" s="10" t="str">
        <f>[2]Emissions!D2266</f>
        <v>TRA</v>
      </c>
      <c r="E916" s="39">
        <f>[2]Emissions!E2266</f>
        <v>0</v>
      </c>
      <c r="F916" s="39">
        <f>[2]Emissions!F2266</f>
        <v>0</v>
      </c>
      <c r="G916" s="39">
        <f>[2]Emissions!G2266</f>
        <v>0.20914741219963021</v>
      </c>
      <c r="H916" s="39">
        <f>[2]Emissions!H2266</f>
        <v>0.20914741219963021</v>
      </c>
      <c r="I916" s="39">
        <f>[2]Emissions!I2266</f>
        <v>7.4414605183197038</v>
      </c>
      <c r="J916" s="39">
        <f>[2]Emissions!J2266</f>
        <v>44.179096039171498</v>
      </c>
      <c r="K916" s="39">
        <f>[2]Emissions!K2266</f>
        <v>248.10950345314359</v>
      </c>
      <c r="L916" s="39">
        <f>[2]Emissions!L2266</f>
        <v>558.09794650950801</v>
      </c>
      <c r="M916" s="39">
        <f>[2]Emissions!M2266</f>
        <v>317.22075616248452</v>
      </c>
    </row>
    <row r="917" spans="1:13">
      <c r="A917" s="10" t="str">
        <f>[2]Emissions!A2039</f>
        <v>EUR</v>
      </c>
      <c r="B917" s="10" t="str">
        <f>[2]Emissions!B2039</f>
        <v>TRA_ROA_3WH_DST_NEW</v>
      </c>
      <c r="C917" s="10" t="str">
        <f>[2]Emissions!C2039</f>
        <v>TRA_CO2</v>
      </c>
      <c r="D917" s="10" t="str">
        <f>[2]Emissions!D2039</f>
        <v>TRA</v>
      </c>
      <c r="E917" s="39">
        <f>[2]Emissions!E2039</f>
        <v>66.979718080149155</v>
      </c>
      <c r="F917" s="39">
        <f>[2]Emissions!F2039</f>
        <v>364.46351579352728</v>
      </c>
      <c r="G917" s="39">
        <f>[2]Emissions!G2039</f>
        <v>297.48379771337818</v>
      </c>
      <c r="H917" s="39">
        <f>[2]Emissions!H2039</f>
        <v>0</v>
      </c>
      <c r="I917" s="39">
        <f>[2]Emissions!I2039</f>
        <v>319.0008519638705</v>
      </c>
      <c r="J917" s="39">
        <f>[2]Emissions!J2039</f>
        <v>635.58679117733232</v>
      </c>
      <c r="K917" s="39">
        <f>[2]Emissions!K2039</f>
        <v>636.34293460972674</v>
      </c>
      <c r="L917" s="39">
        <f>[2]Emissions!L2039</f>
        <v>319.75699539626493</v>
      </c>
      <c r="M917" s="39">
        <f>[2]Emissions!M2039</f>
        <v>0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TRA_CH4</v>
      </c>
      <c r="D918" s="10" t="str">
        <f>[2]Emissions!D2004</f>
        <v>TRA</v>
      </c>
      <c r="E918" s="39">
        <f>[2]Emissions!E2004</f>
        <v>6.2989968721783276</v>
      </c>
      <c r="F918" s="39">
        <f>[2]Emissions!F2004</f>
        <v>4.7305044977426638</v>
      </c>
      <c r="G918" s="39">
        <f>[2]Emissions!G2004</f>
        <v>4.1457110616534978</v>
      </c>
      <c r="H918" s="39">
        <f>[2]Emissions!H2004</f>
        <v>1.5192530595138301</v>
      </c>
      <c r="I918" s="39">
        <f>[2]Emissions!I2004</f>
        <v>0.75962652975691547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TRA_CH4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TRA_CH4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2.480731548007838E-2</v>
      </c>
      <c r="H920" s="39">
        <f>[2]Emissions!H1913</f>
        <v>0</v>
      </c>
      <c r="I920" s="39">
        <f>[2]Emissions!I1913</f>
        <v>0.95818256041802763</v>
      </c>
      <c r="J920" s="39">
        <f>[2]Emissions!J1913</f>
        <v>5.9640920966688444</v>
      </c>
      <c r="K920" s="39">
        <f>[2]Emissions!K1913</f>
        <v>35.143696930111041</v>
      </c>
      <c r="L920" s="39">
        <f>[2]Emissions!L1913</f>
        <v>82.070868713259301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TRA_FT_DST_INT</v>
      </c>
      <c r="C921" s="10" t="str">
        <f>[2]Emissions!C1878</f>
        <v>TRA_BUN_CO2</v>
      </c>
      <c r="D921" s="10" t="str">
        <f>[2]Emissions!D1878</f>
        <v>TRA</v>
      </c>
      <c r="E921" s="39">
        <f>[2]Emissions!E1878</f>
        <v>-7344.1575904986003</v>
      </c>
      <c r="F921" s="39">
        <f>[2]Emissions!F1878</f>
        <v>0</v>
      </c>
      <c r="G921" s="39">
        <f>[2]Emissions!G1878</f>
        <v>0</v>
      </c>
      <c r="H921" s="39">
        <f>[2]Emissions!H1878</f>
        <v>-7040.8611386722323</v>
      </c>
      <c r="I921" s="39">
        <f>[2]Emissions!I1878</f>
        <v>0</v>
      </c>
      <c r="J921" s="39">
        <f>[2]Emissions!J1878</f>
        <v>0</v>
      </c>
      <c r="K921" s="39">
        <f>[2]Emissions!K1878</f>
        <v>0</v>
      </c>
      <c r="L921" s="39">
        <f>[2]Emissions!L1878</f>
        <v>0</v>
      </c>
      <c r="M921" s="39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RES_SH_NGA_SOL_NEW</v>
      </c>
      <c r="C922" s="10" t="str">
        <f>[2]Emissions!C1752</f>
        <v>RES_N2O</v>
      </c>
      <c r="D922" s="10" t="str">
        <f>[2]Emissions!D1752</f>
        <v>RES</v>
      </c>
      <c r="E922" s="39">
        <f>[2]Emissions!E1752</f>
        <v>0</v>
      </c>
      <c r="F922" s="39">
        <f>[2]Emissions!F1752</f>
        <v>0</v>
      </c>
      <c r="G922" s="39">
        <f>[2]Emissions!G1752</f>
        <v>0</v>
      </c>
      <c r="H922" s="39">
        <f>[2]Emissions!H1752</f>
        <v>0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6260.1636649135789</v>
      </c>
      <c r="F923" s="39">
        <f>[2]Emissions!F1280</f>
        <v>0</v>
      </c>
      <c r="G923" s="39">
        <f>[2]Emissions!G1280</f>
        <v>0</v>
      </c>
      <c r="H923" s="39">
        <f>[2]Emissions!H1280</f>
        <v>0</v>
      </c>
      <c r="I923" s="39">
        <f>[2]Emissions!I1280</f>
        <v>0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0.25244773053073111</v>
      </c>
      <c r="F924" s="39">
        <f>[2]Emissions!F1224</f>
        <v>0.2279816540761839</v>
      </c>
      <c r="G924" s="39">
        <f>[2]Emissions!G1224</f>
        <v>0.18238532326094681</v>
      </c>
      <c r="H924" s="39">
        <f>[2]Emissions!H1224</f>
        <v>0.13678899244571041</v>
      </c>
      <c r="I924" s="39">
        <f>[2]Emissions!I1224</f>
        <v>2.8797682620149551E-2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8135.393243421393</v>
      </c>
      <c r="F928" s="39">
        <f>[2]Emissions!F543</f>
        <v>6017.6740636519326</v>
      </c>
      <c r="G928" s="39">
        <f>[2]Emissions!G543</f>
        <v>7186.4767578579349</v>
      </c>
      <c r="H928" s="39">
        <f>[2]Emissions!H543</f>
        <v>3961.5453127691858</v>
      </c>
      <c r="I928" s="39">
        <f>[2]Emissions!I543</f>
        <v>3577.0989836014892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282.40621488000011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10099.64815770032</v>
      </c>
      <c r="F932" s="39">
        <f>[2]Emissions!F128</f>
        <v>10099.64815770032</v>
      </c>
      <c r="G932" s="39">
        <f>[2]Emissions!G128</f>
        <v>10099.64815770032</v>
      </c>
      <c r="H932" s="39">
        <f>[2]Emissions!H128</f>
        <v>10099.64815770032</v>
      </c>
      <c r="I932" s="39">
        <f>[2]Emissions!I128</f>
        <v>10099.64815770032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19137.76499129687</v>
      </c>
      <c r="F933" s="39">
        <f>[2]Emissions!F74</f>
        <v>14353.323743472651</v>
      </c>
      <c r="G933" s="39">
        <f>[2]Emissions!G74</f>
        <v>9568.8824956484368</v>
      </c>
      <c r="H933" s="39">
        <f>[2]Emissions!H74</f>
        <v>4784.4412478242193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1541.7305672774801</v>
      </c>
      <c r="F934" s="39">
        <f>[2]Emissions!F39</f>
        <v>888.5574096667392</v>
      </c>
      <c r="G934" s="39">
        <f>[2]Emissions!G39</f>
        <v>787.49045079375003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TRA_CO2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TRA_CO2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TRA_FT_NGA</v>
      </c>
      <c r="C937" s="10" t="str">
        <f>[2]Emissions!C1893</f>
        <v>TRA_CO2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-30.028775338799999</v>
      </c>
      <c r="H937" s="39">
        <f>[2]Emissions!H1893</f>
        <v>-2947.2106067941941</v>
      </c>
      <c r="I937" s="39">
        <f>[2]Emissions!I1893</f>
        <v>-19428.16689070033</v>
      </c>
      <c r="J937" s="39">
        <f>[2]Emissions!J1893</f>
        <v>-57258.07954391469</v>
      </c>
      <c r="K937" s="39">
        <f>[2]Emissions!K1893</f>
        <v>-75748.923012740925</v>
      </c>
      <c r="L937" s="39">
        <f>[2]Emissions!L1893</f>
        <v>-138721.89807644219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RES_WH_BIO_WDS_NEW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0</v>
      </c>
      <c r="H938" s="39">
        <f>[2]Emissions!H1767</f>
        <v>0</v>
      </c>
      <c r="I938" s="39">
        <f>[2]Emissions!I1767</f>
        <v>0</v>
      </c>
      <c r="J938" s="39">
        <f>[2]Emissions!J1767</f>
        <v>0</v>
      </c>
      <c r="K938" s="39">
        <f>[2]Emissions!K1767</f>
        <v>0</v>
      </c>
      <c r="L938" s="39">
        <f>[2]Emissions!L1767</f>
        <v>0</v>
      </c>
      <c r="M938" s="39">
        <f>[2]Emissions!M1767</f>
        <v>0</v>
      </c>
    </row>
    <row r="939" spans="1:13">
      <c r="A939" s="10" t="str">
        <f>[2]Emissions!A1595</f>
        <v>EUR</v>
      </c>
      <c r="B939" s="10" t="str">
        <f>[2]Emissions!B1595</f>
        <v>RES_SC_NGA_CEN_NEW</v>
      </c>
      <c r="C939" s="10" t="str">
        <f>[2]Emissions!C1595</f>
        <v>RES_CH4</v>
      </c>
      <c r="D939" s="10" t="str">
        <f>[2]Emissions!D1595</f>
        <v>RES</v>
      </c>
      <c r="E939" s="39">
        <f>[2]Emissions!E1595</f>
        <v>81.658596672870956</v>
      </c>
      <c r="F939" s="39">
        <f>[2]Emissions!F1595</f>
        <v>70.95430501533059</v>
      </c>
      <c r="G939" s="39">
        <f>[2]Emissions!G1595</f>
        <v>70.954305015330576</v>
      </c>
      <c r="H939" s="39">
        <f>[2]Emissions!H1595</f>
        <v>114.82782572433059</v>
      </c>
      <c r="I939" s="39">
        <f>[2]Emissions!I1595</f>
        <v>114.82782572433059</v>
      </c>
      <c r="J939" s="39">
        <f>[2]Emissions!J1595</f>
        <v>43.873520709000012</v>
      </c>
      <c r="K939" s="39">
        <f>[2]Emissions!K1595</f>
        <v>43.873520709000012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8901.6187594565181</v>
      </c>
      <c r="F940" s="39">
        <f>[2]Emissions!F1018</f>
        <v>10490.250696395449</v>
      </c>
      <c r="G940" s="39">
        <f>[2]Emissions!G1018</f>
        <v>5601.8997641784626</v>
      </c>
      <c r="H940" s="39">
        <f>[2]Emissions!H1018</f>
        <v>17261.49905698534</v>
      </c>
      <c r="I940" s="39">
        <f>[2]Emissions!I1018</f>
        <v>33218.784062035309</v>
      </c>
      <c r="J940" s="39">
        <f>[2]Emissions!J1018</f>
        <v>35185.251908396931</v>
      </c>
      <c r="K940" s="39">
        <f>[2]Emissions!K1018</f>
        <v>49307.301974404443</v>
      </c>
      <c r="L940" s="39">
        <f>[2]Emissions!L1018</f>
        <v>27774.332883499519</v>
      </c>
      <c r="M940" s="39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7989.7685178576303</v>
      </c>
      <c r="F943" s="39">
        <f>[2]Emissions!F514</f>
        <v>4268.3319445917959</v>
      </c>
      <c r="G943" s="39">
        <f>[2]Emissions!G514</f>
        <v>1126.7313262799089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</v>
      </c>
      <c r="F944" s="39">
        <f>[2]Emissions!F276</f>
        <v>27.02267862888462</v>
      </c>
      <c r="G944" s="39">
        <f>[2]Emissions!G276</f>
        <v>18.015119085923079</v>
      </c>
      <c r="H944" s="39">
        <f>[2]Emissions!H276</f>
        <v>18.015119085903041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27975.371490160491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TRA_ROA_MOP_GSL_EXS</v>
      </c>
      <c r="C949" s="10" t="str">
        <f>[2]Emissions!C2261</f>
        <v>TRA_CO2</v>
      </c>
      <c r="D949" s="10" t="str">
        <f>[2]Emissions!D2261</f>
        <v>TRA</v>
      </c>
      <c r="E949" s="39">
        <f>[2]Emissions!E2261</f>
        <v>215.94101987726779</v>
      </c>
      <c r="F949" s="39">
        <f>[2]Emissions!F2261</f>
        <v>107.9705099386339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TRA_ROA_2WH_GSL_NEW</v>
      </c>
      <c r="C950" s="10" t="str">
        <f>[2]Emissions!C2034</f>
        <v>TRA_CO2</v>
      </c>
      <c r="D950" s="10" t="str">
        <f>[2]Emissions!D2034</f>
        <v>TRA</v>
      </c>
      <c r="E950" s="39">
        <f>[2]Emissions!E2034</f>
        <v>185.09555677948191</v>
      </c>
      <c r="F950" s="39">
        <f>[2]Emissions!F2034</f>
        <v>966.59477022078886</v>
      </c>
      <c r="G950" s="39">
        <f>[2]Emissions!G2034</f>
        <v>1629.6156082532279</v>
      </c>
      <c r="H950" s="39">
        <f>[2]Emissions!H2034</f>
        <v>1659.3861703268331</v>
      </c>
      <c r="I950" s="39">
        <f>[2]Emissions!I2034</f>
        <v>1656.619998050855</v>
      </c>
      <c r="J950" s="39">
        <f>[2]Emissions!J2034</f>
        <v>1655.7863764875699</v>
      </c>
      <c r="K950" s="39">
        <f>[2]Emissions!K2034</f>
        <v>1651.173681020847</v>
      </c>
      <c r="L950" s="39">
        <f>[2]Emissions!L2034</f>
        <v>840.73752706921982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TRA_N2O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TRA_N2O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1.6538210320052251E-3</v>
      </c>
      <c r="H952" s="39">
        <f>[2]Emissions!H1943</f>
        <v>1.026747224036577E-2</v>
      </c>
      <c r="I952" s="39">
        <f>[2]Emissions!I1943</f>
        <v>6.3878837361201826E-2</v>
      </c>
      <c r="J952" s="39">
        <f>[2]Emissions!J1943</f>
        <v>0.39760613977792292</v>
      </c>
      <c r="K952" s="39">
        <f>[2]Emissions!K1943</f>
        <v>2.342913128674069</v>
      </c>
      <c r="L952" s="39">
        <f>[2]Emissions!L1943</f>
        <v>5.4713912475506206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TRA_N2O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0</v>
      </c>
      <c r="H953" s="39">
        <f>[2]Emissions!H1908</f>
        <v>20.137883377991749</v>
      </c>
      <c r="I953" s="39">
        <f>[2]Emissions!I1908</f>
        <v>125.7852483150633</v>
      </c>
      <c r="J953" s="39">
        <f>[2]Emissions!J1908</f>
        <v>137.46233132669849</v>
      </c>
      <c r="K953" s="39">
        <f>[2]Emissions!K1908</f>
        <v>116.1302040252523</v>
      </c>
      <c r="L953" s="39">
        <f>[2]Emissions!L1908</f>
        <v>76.935948952269143</v>
      </c>
      <c r="M953" s="39">
        <f>[2]Emissions!M1908</f>
        <v>121.29588399475369</v>
      </c>
    </row>
    <row r="954" spans="1:13">
      <c r="A954" s="10" t="str">
        <f>[2]Emissions!A1873</f>
        <v>EUR</v>
      </c>
      <c r="B954" s="10" t="str">
        <f>[2]Emissions!B1873</f>
        <v>TRA_FT_DST</v>
      </c>
      <c r="C954" s="10" t="str">
        <f>[2]Emissions!C1873</f>
        <v>TRA_CH4</v>
      </c>
      <c r="D954" s="10" t="str">
        <f>[2]Emissions!D1873</f>
        <v>TRA</v>
      </c>
      <c r="E954" s="39">
        <f>[2]Emissions!E1873</f>
        <v>0</v>
      </c>
      <c r="F954" s="39">
        <f>[2]Emissions!F1873</f>
        <v>0</v>
      </c>
      <c r="G954" s="39">
        <f>[2]Emissions!G1873</f>
        <v>-854.55158249999999</v>
      </c>
      <c r="H954" s="39">
        <f>[2]Emissions!H1873</f>
        <v>-2334.730751258056</v>
      </c>
      <c r="I954" s="39">
        <f>[2]Emissions!I1873</f>
        <v>-5164.8963328557938</v>
      </c>
      <c r="J954" s="39">
        <f>[2]Emissions!J1873</f>
        <v>-5719.2519308074779</v>
      </c>
      <c r="K954" s="39">
        <f>[2]Emissions!K1873</f>
        <v>-4290.2898578166914</v>
      </c>
      <c r="L954" s="39">
        <f>[2]Emissions!L1873</f>
        <v>-4409.4502128315034</v>
      </c>
      <c r="M954" s="39">
        <f>[2]Emissions!M1873</f>
        <v>-5827.3446403264161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TOT_CO2_EQ_GWP_100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6951.0509230791577</v>
      </c>
      <c r="H955" s="39">
        <f>[2]Emissions!H1845</f>
        <v>13669.53822087132</v>
      </c>
      <c r="I955" s="39">
        <f>[2]Emissions!I1845</f>
        <v>19433.921043032089</v>
      </c>
      <c r="J955" s="39">
        <f>[2]Emissions!J1845</f>
        <v>33707.531858253882</v>
      </c>
      <c r="K955" s="39">
        <f>[2]Emissions!K1845</f>
        <v>0</v>
      </c>
      <c r="L955" s="39">
        <f>[2]Emissions!L1845</f>
        <v>0</v>
      </c>
      <c r="M955" s="39">
        <f>[2]Emissions!M1845</f>
        <v>0</v>
      </c>
    </row>
    <row r="956" spans="1:13">
      <c r="A956" s="10" t="str">
        <f>[2]Emissions!A1796</f>
        <v>EUR</v>
      </c>
      <c r="B956" s="10" t="str">
        <f>[2]Emissions!B1796</f>
        <v>RES_WH_DST_STD_NEW</v>
      </c>
      <c r="C956" s="10" t="str">
        <f>[2]Emissions!C1796</f>
        <v>RES_CH4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</v>
      </c>
      <c r="F957" s="39">
        <f>[2]Emissions!F1247</f>
        <v>0</v>
      </c>
      <c r="G957" s="39">
        <f>[2]Emissions!G1247</f>
        <v>0</v>
      </c>
      <c r="H957" s="39">
        <f>[2]Emissions!H1247</f>
        <v>4.8871666835404328</v>
      </c>
      <c r="I957" s="39">
        <f>[2]Emissions!I1247</f>
        <v>6.2372374889377742</v>
      </c>
      <c r="J957" s="39">
        <f>[2]Emissions!J1247</f>
        <v>7.6011729542419486</v>
      </c>
      <c r="K957" s="39">
        <f>[2]Emissions!K1247</f>
        <v>5.6872025225046272</v>
      </c>
      <c r="L957" s="39">
        <f>[2]Emissions!L1247</f>
        <v>0</v>
      </c>
      <c r="M957" s="39">
        <f>[2]Emissions!M1247</f>
        <v>0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0.93640151735078403</v>
      </c>
      <c r="F958" s="39">
        <f>[2]Emissions!F1142</f>
        <v>1.3418694232228789</v>
      </c>
      <c r="G958" s="39">
        <f>[2]Emissions!G1142</f>
        <v>1.4453013311504319</v>
      </c>
      <c r="H958" s="39">
        <f>[2]Emissions!H1142</f>
        <v>1.684369715512509</v>
      </c>
      <c r="I958" s="39">
        <f>[2]Emissions!I1142</f>
        <v>1.56464686880274</v>
      </c>
      <c r="J958" s="39">
        <f>[2]Emissions!J1142</f>
        <v>1.5253991042450861</v>
      </c>
      <c r="K958" s="39">
        <f>[2]Emissions!K1142</f>
        <v>1.5109852861405291</v>
      </c>
      <c r="L958" s="39">
        <f>[2]Emissions!L1142</f>
        <v>1.501934115348837</v>
      </c>
      <c r="M958" s="39">
        <f>[2]Emissions!M1142</f>
        <v>0.50214537405060189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0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2260.8943648014242</v>
      </c>
      <c r="F964" s="39">
        <f>[2]Emissions!F186</f>
        <v>2774.9254380011139</v>
      </c>
      <c r="G964" s="39">
        <f>[2]Emissions!G186</f>
        <v>2774.9254380011139</v>
      </c>
      <c r="H964" s="39">
        <f>[2]Emissions!H186</f>
        <v>3600.7741300237708</v>
      </c>
      <c r="I964" s="39">
        <f>[2]Emissions!I186</f>
        <v>4316.7470875515246</v>
      </c>
      <c r="J964" s="39">
        <f>[2]Emissions!J186</f>
        <v>4316.7470875515246</v>
      </c>
      <c r="K964" s="39">
        <f>[2]Emissions!K186</f>
        <v>0</v>
      </c>
      <c r="L964" s="39">
        <f>[2]Emissions!L186</f>
        <v>0</v>
      </c>
      <c r="M964" s="39">
        <f>[2]Emissions!M186</f>
        <v>0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22298.0977869216</v>
      </c>
      <c r="F965" s="39">
        <f>[2]Emissions!F151</f>
        <v>23855.099402091801</v>
      </c>
      <c r="G965" s="39">
        <f>[2]Emissions!G151</f>
        <v>19279.986177888561</v>
      </c>
      <c r="H965" s="39">
        <f>[2]Emissions!H151</f>
        <v>63042.867898422803</v>
      </c>
      <c r="I965" s="39">
        <f>[2]Emissions!I151</f>
        <v>45735.903220974287</v>
      </c>
      <c r="J965" s="39">
        <f>[2]Emissions!J151</f>
        <v>0</v>
      </c>
      <c r="K965" s="39">
        <f>[2]Emissions!K151</f>
        <v>0</v>
      </c>
      <c r="L965" s="39">
        <f>[2]Emissions!L151</f>
        <v>0</v>
      </c>
      <c r="M965" s="39">
        <f>[2]Emissions!M151</f>
        <v>0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837.69682937320954</v>
      </c>
      <c r="F967" s="39">
        <f>[2]Emissions!F118</f>
        <v>495.11322349930469</v>
      </c>
      <c r="G967" s="39">
        <f>[2]Emissions!G118</f>
        <v>144.61755897225001</v>
      </c>
      <c r="H967" s="39">
        <f>[2]Emissions!H118</f>
        <v>144.61755897225001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894.70597046875014</v>
      </c>
      <c r="F968" s="39">
        <f>[2]Emissions!F69</f>
        <v>671.02947785156243</v>
      </c>
      <c r="G968" s="39">
        <f>[2]Emissions!G69</f>
        <v>671.02947785156243</v>
      </c>
      <c r="H968" s="39">
        <f>[2]Emissions!H69</f>
        <v>424.98533597265629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57.302808541666657</v>
      </c>
      <c r="F969" s="39">
        <f>[2]Emissions!F34</f>
        <v>22.619529687499998</v>
      </c>
      <c r="G969" s="39">
        <f>[2]Emissions!G34</f>
        <v>28.651404270833329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28.33173209791272</v>
      </c>
      <c r="F970" s="39">
        <f>[2]Emissions!F674</f>
        <v>65.11603771160118</v>
      </c>
      <c r="G970" s="39">
        <f>[2]Emissions!G674</f>
        <v>57.859478031157387</v>
      </c>
      <c r="H970" s="39">
        <f>[2]Emissions!H674</f>
        <v>62.081378542096729</v>
      </c>
      <c r="I970" s="39">
        <f>[2]Emissions!I674</f>
        <v>0</v>
      </c>
      <c r="J970" s="39">
        <f>[2]Emissions!J674</f>
        <v>0</v>
      </c>
      <c r="K970" s="39">
        <f>[2]Emissions!K674</f>
        <v>0</v>
      </c>
      <c r="L970" s="39">
        <f>[2]Emissions!L674</f>
        <v>0</v>
      </c>
      <c r="M970" s="39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66.329455944446593</v>
      </c>
      <c r="F971" s="39">
        <f>[2]Emissions!F64</f>
        <v>63.012983147222201</v>
      </c>
      <c r="G971" s="39">
        <f>[2]Emissions!G64</f>
        <v>63.012983147222187</v>
      </c>
      <c r="H971" s="39">
        <f>[2]Emissions!H64</f>
        <v>31.5064915736111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0.36587986111111109</v>
      </c>
      <c r="G973" s="39">
        <f>[2]Emissions!G1356</f>
        <v>0.29270388888888882</v>
      </c>
      <c r="H973" s="39">
        <f>[2]Emissions!H1356</f>
        <v>0.41710304166666662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593.37577983980248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0.33405878439490938</v>
      </c>
      <c r="F975" s="39">
        <f>[2]Emissions!F1335</f>
        <v>11.751980478984271</v>
      </c>
      <c r="G975" s="39">
        <f>[2]Emissions!G1335</f>
        <v>12.275961633511271</v>
      </c>
      <c r="H975" s="39">
        <f>[2]Emissions!H1335</f>
        <v>20.306604629913629</v>
      </c>
      <c r="I975" s="39">
        <f>[2]Emissions!I1335</f>
        <v>19.97254584551872</v>
      </c>
      <c r="J975" s="39">
        <f>[2]Emissions!J1335</f>
        <v>9.2391514972361524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TRA_ROA_LCV_DPH_NEW</v>
      </c>
      <c r="C976" s="10" t="str">
        <f>[2]Emissions!C2207</f>
        <v>TOT_CO2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61.541717818100899</v>
      </c>
      <c r="J976" s="39">
        <f>[2]Emissions!J2207</f>
        <v>365.86300364716948</v>
      </c>
      <c r="K976" s="39">
        <f>[2]Emissions!K2207</f>
        <v>1464.7920791449631</v>
      </c>
      <c r="L976" s="39">
        <f>[2]Emissions!L2207</f>
        <v>592.16801919623038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TRA_N2O</v>
      </c>
      <c r="D977" s="10" t="str">
        <f>[2]Emissions!D2200</f>
        <v>TRA</v>
      </c>
      <c r="E977" s="39">
        <f>[2]Emissions!E2200</f>
        <v>4.6140167682926823</v>
      </c>
      <c r="F977" s="39">
        <f>[2]Emissions!F2200</f>
        <v>4.863601463414633</v>
      </c>
      <c r="G977" s="39">
        <f>[2]Emissions!G2200</f>
        <v>4.9445148170731699</v>
      </c>
      <c r="H977" s="39">
        <f>[2]Emissions!H2200</f>
        <v>6.2206984932590172</v>
      </c>
      <c r="I977" s="39">
        <f>[2]Emissions!I2200</f>
        <v>66.28993968567093</v>
      </c>
      <c r="J977" s="39">
        <f>[2]Emissions!J2200</f>
        <v>163.21270391331319</v>
      </c>
      <c r="K977" s="39">
        <f>[2]Emissions!K2200</f>
        <v>259.8495602818769</v>
      </c>
      <c r="L977" s="39">
        <f>[2]Emissions!L2200</f>
        <v>258.57337660569112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TRA_CO2</v>
      </c>
      <c r="D978" s="10" t="str">
        <f>[2]Emissions!D2193</f>
        <v>TRA</v>
      </c>
      <c r="E978" s="39">
        <f>[2]Emissions!E2193</f>
        <v>0</v>
      </c>
      <c r="F978" s="39">
        <f>[2]Emissions!F2193</f>
        <v>0</v>
      </c>
      <c r="G978" s="39">
        <f>[2]Emissions!G2193</f>
        <v>0</v>
      </c>
      <c r="H978" s="39">
        <f>[2]Emissions!H2193</f>
        <v>3943.9802669622882</v>
      </c>
      <c r="I978" s="39">
        <f>[2]Emissions!I2193</f>
        <v>3943.9802669622882</v>
      </c>
      <c r="J978" s="39">
        <f>[2]Emissions!J2193</f>
        <v>3943.9802669622882</v>
      </c>
      <c r="K978" s="39">
        <f>[2]Emissions!K2193</f>
        <v>3943.9802669622882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555.46513507407462</v>
      </c>
      <c r="F979" s="39">
        <f>[2]Emissions!F1450</f>
        <v>2429.698345472967</v>
      </c>
      <c r="G979" s="39">
        <f>[2]Emissions!G1450</f>
        <v>2626.1701810148952</v>
      </c>
      <c r="H979" s="39">
        <f>[2]Emissions!H1450</f>
        <v>1434.0338655766261</v>
      </c>
      <c r="I979" s="39">
        <f>[2]Emissions!I1450</f>
        <v>0</v>
      </c>
      <c r="J979" s="39">
        <f>[2]Emissions!J1450</f>
        <v>0</v>
      </c>
      <c r="K979" s="39">
        <f>[2]Emissions!K1450</f>
        <v>0</v>
      </c>
      <c r="L979" s="39">
        <f>[2]Emissions!L1450</f>
        <v>0</v>
      </c>
      <c r="M979" s="39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59.296181061351902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258.55750913522661</v>
      </c>
      <c r="F982" s="39">
        <f>[2]Emissions!F1187</f>
        <v>215.4645909460221</v>
      </c>
      <c r="G982" s="39">
        <f>[2]Emissions!G1187</f>
        <v>172.3716727568177</v>
      </c>
      <c r="H982" s="39">
        <f>[2]Emissions!H1187</f>
        <v>129.2787545676133</v>
      </c>
      <c r="I982" s="39">
        <f>[2]Emissions!I1187</f>
        <v>86.185836378408851</v>
      </c>
      <c r="J982" s="39">
        <f>[2]Emissions!J1187</f>
        <v>43.092918189204433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1345.461142066265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1.2718003250769059E-3</v>
      </c>
      <c r="F985" s="39">
        <f>[2]Emissions!F871</f>
        <v>1.2980650328473691E-2</v>
      </c>
      <c r="G985" s="39">
        <f>[2]Emissions!G871</f>
        <v>2.1570278347174329E-2</v>
      </c>
      <c r="H985" s="39">
        <f>[2]Emissions!H871</f>
        <v>2.1375019319085892E-2</v>
      </c>
      <c r="I985" s="39">
        <f>[2]Emissions!I871</f>
        <v>0</v>
      </c>
      <c r="J985" s="39">
        <f>[2]Emissions!J871</f>
        <v>0</v>
      </c>
      <c r="K985" s="39">
        <f>[2]Emissions!K871</f>
        <v>0</v>
      </c>
      <c r="L985" s="39">
        <f>[2]Emissions!L871</f>
        <v>0</v>
      </c>
      <c r="M985" s="39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UPS_BIO_REF_GEN2_FT_LGC_KER_CCS_NEW</v>
      </c>
      <c r="C986" s="10" t="str">
        <f>[2]Emissions!C2325</f>
        <v>UPS_CO2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6005.5594095528459</v>
      </c>
      <c r="G987" s="39">
        <f>[2]Emissions!G1378</f>
        <v>4804.4475276422772</v>
      </c>
      <c r="H987" s="39">
        <f>[2]Emissions!H1378</f>
        <v>3603.3356457317068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RES_WH_DST_EXS</v>
      </c>
      <c r="C988" s="10" t="str">
        <f>[2]Emissions!C1786</f>
        <v>RES_CH4</v>
      </c>
      <c r="D988" s="10" t="str">
        <f>[2]Emissions!D1786</f>
        <v>RES</v>
      </c>
      <c r="E988" s="39">
        <f>[2]Emissions!E1786</f>
        <v>612.27218892857138</v>
      </c>
      <c r="F988" s="39">
        <f>[2]Emissions!F1786</f>
        <v>459.20414169642851</v>
      </c>
      <c r="G988" s="39">
        <f>[2]Emissions!G1786</f>
        <v>306.13609446428569</v>
      </c>
      <c r="H988" s="39">
        <f>[2]Emissions!H1786</f>
        <v>153.06804723214279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3.1287707500905607E-2</v>
      </c>
      <c r="F989" s="39">
        <f>[2]Emissions!F1127</f>
        <v>1.654436605657237E-2</v>
      </c>
      <c r="G989" s="39">
        <f>[2]Emissions!G1127</f>
        <v>1.6005631447587359E-2</v>
      </c>
      <c r="H989" s="39">
        <f>[2]Emissions!H1127</f>
        <v>1.0130115342052E-2</v>
      </c>
      <c r="I989" s="39">
        <f>[2]Emissions!I1127</f>
        <v>4.1360915141430846E-3</v>
      </c>
      <c r="J989" s="39">
        <f>[2]Emissions!J1127</f>
        <v>4.0845273924517483E-3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1.1576711956543311</v>
      </c>
      <c r="J991" s="39">
        <f>[2]Emissions!J1209</f>
        <v>8.103698369589619</v>
      </c>
      <c r="K991" s="39">
        <f>[2]Emissions!K1209</f>
        <v>49.779861413193338</v>
      </c>
      <c r="L991" s="39">
        <f>[2]Emissions!L1209</f>
        <v>309.09820924006118</v>
      </c>
      <c r="M991" s="39">
        <f>[2]Emissions!M1209</f>
        <v>1822.1744619620081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1.9560372318231441E-2</v>
      </c>
      <c r="H992" s="39">
        <f>[2]Emissions!H893</f>
        <v>0.1195267156343341</v>
      </c>
      <c r="I992" s="39">
        <f>[2]Emissions!I893</f>
        <v>0.18721292506544221</v>
      </c>
      <c r="J992" s="39">
        <f>[2]Emissions!J893</f>
        <v>0.261487303114393</v>
      </c>
      <c r="K992" s="39">
        <f>[2]Emissions!K893</f>
        <v>0.28095380789520519</v>
      </c>
      <c r="L992" s="39">
        <f>[2]Emissions!L893</f>
        <v>0.28164993088824247</v>
      </c>
      <c r="M992" s="39">
        <f>[2]Emissions!M893</f>
        <v>0.22160163462343541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10294.42078158334</v>
      </c>
      <c r="F994" s="39">
        <f>[2]Emissions!F24</f>
        <v>5429.2943371510628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TRA_CH4</v>
      </c>
      <c r="D997" s="10" t="str">
        <f>[2]Emissions!D2067</f>
        <v>TRA</v>
      </c>
      <c r="E997" s="39">
        <f>[2]Emissions!E2067</f>
        <v>1256.322403846154</v>
      </c>
      <c r="F997" s="39">
        <f>[2]Emissions!F2067</f>
        <v>1472.719141730237</v>
      </c>
      <c r="G997" s="39">
        <f>[2]Emissions!G2067</f>
        <v>2223.8540784394818</v>
      </c>
      <c r="H997" s="39">
        <f>[2]Emissions!H2067</f>
        <v>2421.164158654728</v>
      </c>
      <c r="I997" s="39">
        <f>[2]Emissions!I2067</f>
        <v>2248.592775586189</v>
      </c>
      <c r="J997" s="39">
        <f>[2]Emissions!J2067</f>
        <v>1598.8235318267321</v>
      </c>
      <c r="K997" s="39">
        <f>[2]Emissions!K2067</f>
        <v>444.83130211116668</v>
      </c>
      <c r="L997" s="39">
        <f>[2]Emissions!L2067</f>
        <v>0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TRA_ROA_BUS_DPH_NEW</v>
      </c>
      <c r="C998" s="10" t="str">
        <f>[2]Emissions!C2053</f>
        <v>TOT_CO2_EQ_GWP_100</v>
      </c>
      <c r="D998" s="10" t="str">
        <f>[2]Emissions!D2053</f>
        <v>TRA</v>
      </c>
      <c r="E998" s="39">
        <f>[2]Emissions!E2053</f>
        <v>0</v>
      </c>
      <c r="F998" s="39">
        <f>[2]Emissions!F2053</f>
        <v>1.6367499630493629</v>
      </c>
      <c r="G998" s="39">
        <f>[2]Emissions!G2053</f>
        <v>10.133123405620561</v>
      </c>
      <c r="H998" s="39">
        <f>[2]Emissions!H2053</f>
        <v>10.133123405620561</v>
      </c>
      <c r="I998" s="39">
        <f>[2]Emissions!I2053</f>
        <v>358.23337326757581</v>
      </c>
      <c r="J998" s="39">
        <f>[2]Emissions!J2053</f>
        <v>2024.5956521398909</v>
      </c>
      <c r="K998" s="39">
        <f>[2]Emissions!K2053</f>
        <v>4579.7678362164261</v>
      </c>
      <c r="L998" s="39">
        <f>[2]Emissions!L2053</f>
        <v>1781.7135249066489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6220.6335568006434</v>
      </c>
      <c r="F999" s="39">
        <f>[2]Emissions!F1104</f>
        <v>5183.8612973338704</v>
      </c>
      <c r="G999" s="39">
        <f>[2]Emissions!G1104</f>
        <v>4147.0890378670974</v>
      </c>
      <c r="H999" s="39">
        <f>[2]Emissions!H1104</f>
        <v>3110.3167784003231</v>
      </c>
      <c r="I999" s="39">
        <f>[2]Emissions!I1104</f>
        <v>2073.5445189335478</v>
      </c>
      <c r="J999" s="39">
        <f>[2]Emissions!J1104</f>
        <v>1036.772259466775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53974.539241668353</v>
      </c>
      <c r="F1001" s="39">
        <f>[2]Emissions!F472</f>
        <v>52569.180643178661</v>
      </c>
      <c r="G1001" s="39">
        <f>[2]Emissions!G472</f>
        <v>101275.4099501865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-996.4991069683864</v>
      </c>
      <c r="J1002" s="39">
        <f>[2]Emissions!J88</f>
        <v>-996.49910696838617</v>
      </c>
      <c r="K1002" s="39">
        <f>[2]Emissions!K88</f>
        <v>-996.49910696838617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4115.8402258447904</v>
      </c>
      <c r="F1003" s="39">
        <f>[2]Emissions!F6</f>
        <v>2842.2972049280861</v>
      </c>
      <c r="G1003" s="39">
        <f>[2]Emissions!G6</f>
        <v>6700.6490793945568</v>
      </c>
      <c r="H1003" s="39">
        <f>[2]Emissions!H6</f>
        <v>2611.452160314519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1658.2530527115559</v>
      </c>
      <c r="L1003" s="39">
        <f>[2]Emissions!L6</f>
        <v>1477.241135537324</v>
      </c>
      <c r="M1003" s="39">
        <f>[2]Emissions!M6</f>
        <v>1296.1342927631531</v>
      </c>
    </row>
    <row r="1004" spans="1:13">
      <c r="A1004" s="10" t="str">
        <f>[2]Emissions!A2295</f>
        <v>EUR</v>
      </c>
      <c r="B1004" s="10" t="str">
        <f>[2]Emissions!B2295</f>
        <v>TRA_ROA_MTR_LPG_EXS</v>
      </c>
      <c r="C1004" s="10" t="str">
        <f>[2]Emissions!C2295</f>
        <v>TOT_CO2_EQ_GWP_100</v>
      </c>
      <c r="D1004" s="10" t="str">
        <f>[2]Emissions!D2295</f>
        <v>TRA</v>
      </c>
      <c r="E1004" s="39">
        <f>[2]Emissions!E2295</f>
        <v>1090.6149635692641</v>
      </c>
      <c r="F1004" s="39">
        <f>[2]Emissions!F2295</f>
        <v>545.30748178463205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RES_WH_DST_CND_NEW</v>
      </c>
      <c r="C1005" s="10" t="str">
        <f>[2]Emissions!C1781</f>
        <v>RES_CH4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0</v>
      </c>
      <c r="I1005" s="39">
        <f>[2]Emissions!I1781</f>
        <v>0</v>
      </c>
      <c r="J1005" s="39">
        <f>[2]Emissions!J1781</f>
        <v>0</v>
      </c>
      <c r="K1005" s="39">
        <f>[2]Emissions!K1781</f>
        <v>0</v>
      </c>
      <c r="L1005" s="39">
        <f>[2]Emissions!L1781</f>
        <v>0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857.30766449999987</v>
      </c>
      <c r="F1006" s="39">
        <f>[2]Emissions!F1532</f>
        <v>685.84613160000004</v>
      </c>
      <c r="G1006" s="39">
        <f>[2]Emissions!G1532</f>
        <v>514.38459869999997</v>
      </c>
      <c r="H1006" s="39">
        <f>[2]Emissions!H1532</f>
        <v>342.92306580000002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1.222159396074469</v>
      </c>
      <c r="L1007" s="39">
        <f>[2]Emissions!L1134</f>
        <v>1.222159396074469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5.3340267646999999</v>
      </c>
      <c r="F1008" s="39">
        <f>[2]Emissions!F1148</f>
        <v>19.254375381745259</v>
      </c>
      <c r="G1008" s="39">
        <f>[2]Emissions!G1148</f>
        <v>25.880544107054359</v>
      </c>
      <c r="H1008" s="39">
        <f>[2]Emissions!H1148</f>
        <v>44.810843070734002</v>
      </c>
      <c r="I1008" s="39">
        <f>[2]Emissions!I1148</f>
        <v>69.594579251115647</v>
      </c>
      <c r="J1008" s="39">
        <f>[2]Emissions!J1148</f>
        <v>80.4872275751394</v>
      </c>
      <c r="K1008" s="39">
        <f>[2]Emissions!K1148</f>
        <v>95.126235086878523</v>
      </c>
      <c r="L1008" s="39">
        <f>[2]Emissions!L1148</f>
        <v>93.188398917959262</v>
      </c>
      <c r="M1008" s="39">
        <f>[2]Emissions!M1148</f>
        <v>66.640858049881871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677.14941765036656</v>
      </c>
      <c r="F1009" s="39">
        <f>[2]Emissions!F528</f>
        <v>272.24215480949817</v>
      </c>
      <c r="G1009" s="39">
        <f>[2]Emissions!G528</f>
        <v>0</v>
      </c>
      <c r="H1009" s="39">
        <f>[2]Emissions!H528</f>
        <v>0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TRA_ROA_MTR_LPG_NEW</v>
      </c>
      <c r="C1011" s="10" t="str">
        <f>[2]Emissions!C2301</f>
        <v>TOT_CO2_EQ_GWP_100</v>
      </c>
      <c r="D1011" s="10" t="str">
        <f>[2]Emissions!D2301</f>
        <v>TRA</v>
      </c>
      <c r="E1011" s="39">
        <f>[2]Emissions!E2301</f>
        <v>1142.092138938548</v>
      </c>
      <c r="F1011" s="39">
        <f>[2]Emissions!F2301</f>
        <v>1142.092138938548</v>
      </c>
      <c r="G1011" s="39">
        <f>[2]Emissions!G2301</f>
        <v>1142.092138938548</v>
      </c>
      <c r="H1011" s="39">
        <f>[2]Emissions!H2301</f>
        <v>2816.8131597168972</v>
      </c>
      <c r="I1011" s="39">
        <f>[2]Emissions!I2301</f>
        <v>1674.721020778348</v>
      </c>
      <c r="J1011" s="39">
        <f>[2]Emissions!J2301</f>
        <v>1674.721020778348</v>
      </c>
      <c r="K1011" s="39">
        <f>[2]Emissions!K2301</f>
        <v>1674.721020778348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TRA_N2O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0</v>
      </c>
      <c r="I1012" s="39">
        <f>[2]Emissions!I2160</f>
        <v>0.38775665067640802</v>
      </c>
      <c r="J1012" s="39">
        <f>[2]Emissions!J2160</f>
        <v>2.2996664355104168</v>
      </c>
      <c r="K1012" s="39">
        <f>[2]Emissions!K2160</f>
        <v>13.498819018706589</v>
      </c>
      <c r="L1012" s="39">
        <f>[2]Emissions!L2160</f>
        <v>74.777243400505782</v>
      </c>
      <c r="M1012" s="39">
        <f>[2]Emissions!M2160</f>
        <v>166.25113232407369</v>
      </c>
    </row>
    <row r="1013" spans="1:13">
      <c r="A1013" s="10" t="str">
        <f>[2]Emissions!A2153</f>
        <v>EUR</v>
      </c>
      <c r="B1013" s="10" t="str">
        <f>[2]Emissions!B2153</f>
        <v>TRA_ROA_CAR_NGA_NEW</v>
      </c>
      <c r="C1013" s="10" t="str">
        <f>[2]Emissions!C2153</f>
        <v>TRA_CO2</v>
      </c>
      <c r="D1013" s="10" t="str">
        <f>[2]Emissions!D2153</f>
        <v>TRA</v>
      </c>
      <c r="E1013" s="39">
        <f>[2]Emissions!E2153</f>
        <v>0</v>
      </c>
      <c r="F1013" s="39">
        <f>[2]Emissions!F2153</f>
        <v>988.48084901307402</v>
      </c>
      <c r="G1013" s="39">
        <f>[2]Emissions!G2153</f>
        <v>4835.347590917715</v>
      </c>
      <c r="H1013" s="39">
        <f>[2]Emissions!H2153</f>
        <v>4835.347590917715</v>
      </c>
      <c r="I1013" s="39">
        <f>[2]Emissions!I2153</f>
        <v>3846.866741904641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TRA_ROA_CAR_NGA_EXS</v>
      </c>
      <c r="C1014" s="10" t="str">
        <f>[2]Emissions!C2146</f>
        <v>TOT_CO2_EQ_GWP_100</v>
      </c>
      <c r="D1014" s="10" t="str">
        <f>[2]Emissions!D2146</f>
        <v>TRA</v>
      </c>
      <c r="E1014" s="39">
        <f>[2]Emissions!E2146</f>
        <v>626.15459133286708</v>
      </c>
      <c r="F1014" s="39">
        <f>[2]Emissions!F2146</f>
        <v>313.0772956664336</v>
      </c>
      <c r="G1014" s="39">
        <f>[2]Emissions!G2146</f>
        <v>0</v>
      </c>
      <c r="H1014" s="39">
        <f>[2]Emissions!H2146</f>
        <v>0</v>
      </c>
      <c r="I1014" s="39">
        <f>[2]Emissions!I2146</f>
        <v>0</v>
      </c>
      <c r="J1014" s="39">
        <f>[2]Emissions!J2146</f>
        <v>0</v>
      </c>
      <c r="K1014" s="39">
        <f>[2]Emissions!K2146</f>
        <v>0</v>
      </c>
      <c r="L1014" s="39">
        <f>[2]Emissions!L2146</f>
        <v>0</v>
      </c>
      <c r="M1014" s="39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TRA_ROA_3WH_GSL_NEW</v>
      </c>
      <c r="C1015" s="10" t="str">
        <f>[2]Emissions!C2048</f>
        <v>TRA_CH4</v>
      </c>
      <c r="D1015" s="10" t="str">
        <f>[2]Emissions!D2048</f>
        <v>TRA</v>
      </c>
      <c r="E1015" s="39">
        <f>[2]Emissions!E2048</f>
        <v>0</v>
      </c>
      <c r="F1015" s="39">
        <f>[2]Emissions!F2048</f>
        <v>0</v>
      </c>
      <c r="G1015" s="39">
        <f>[2]Emissions!G2048</f>
        <v>15.61369207738837</v>
      </c>
      <c r="H1015" s="39">
        <f>[2]Emissions!H2048</f>
        <v>31.09295703866233</v>
      </c>
      <c r="I1015" s="39">
        <f>[2]Emissions!I2048</f>
        <v>15.479264961273961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730.31698217317978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2155.3408066669608</v>
      </c>
      <c r="G1017" s="39">
        <f>[2]Emissions!G146</f>
        <v>3130.5127805278348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32114.868907735599</v>
      </c>
      <c r="F1020" s="39">
        <f>[2]Emissions!F433</f>
        <v>32114.868907735581</v>
      </c>
      <c r="G1020" s="39">
        <f>[2]Emissions!G433</f>
        <v>15489.387917939801</v>
      </c>
      <c r="H1020" s="39">
        <f>[2]Emissions!H433</f>
        <v>0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742.9385033944443</v>
      </c>
      <c r="F1021" s="39">
        <f>[2]Emissions!F1456</f>
        <v>619.11541949537025</v>
      </c>
      <c r="G1021" s="39">
        <f>[2]Emissions!G1456</f>
        <v>495.29233559629608</v>
      </c>
      <c r="H1021" s="39">
        <f>[2]Emissions!H1456</f>
        <v>195.51013247222221</v>
      </c>
      <c r="I1021" s="39">
        <f>[2]Emissions!I1456</f>
        <v>130.34008831481481</v>
      </c>
      <c r="J1021" s="39">
        <f>[2]Emissions!J1456</f>
        <v>65.170044157407403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8320.7915515500008</v>
      </c>
      <c r="F1022" s="39">
        <f>[2]Emissions!F1342</f>
        <v>5547.1943677000008</v>
      </c>
      <c r="G1022" s="39">
        <f>[2]Emissions!G1342</f>
        <v>5547.1943677000008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TRA_ROA_BUS_LNG_NEW</v>
      </c>
      <c r="C1023" s="10" t="str">
        <f>[2]Emissions!C2078</f>
        <v>TOT_CO2_EQ_GWP_100</v>
      </c>
      <c r="D1023" s="10" t="str">
        <f>[2]Emissions!D2078</f>
        <v>TRA</v>
      </c>
      <c r="E1023" s="39">
        <f>[2]Emissions!E2078</f>
        <v>4.5751236120182917</v>
      </c>
      <c r="F1023" s="39">
        <f>[2]Emissions!F2078</f>
        <v>4.5751236120182917</v>
      </c>
      <c r="G1023" s="39">
        <f>[2]Emissions!G2078</f>
        <v>4.5751236120182917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TRA_CH4</v>
      </c>
      <c r="D1024" s="10" t="str">
        <f>[2]Emissions!D1868</f>
        <v>TRA</v>
      </c>
      <c r="E1024" s="39">
        <f>[2]Emissions!E1868</f>
        <v>496.52671767459532</v>
      </c>
      <c r="F1024" s="39">
        <f>[2]Emissions!F1868</f>
        <v>705.44588939827827</v>
      </c>
      <c r="G1024" s="39">
        <f>[2]Emissions!G1868</f>
        <v>352.7055550276184</v>
      </c>
      <c r="H1024" s="39">
        <f>[2]Emissions!H1868</f>
        <v>949.5201229936996</v>
      </c>
      <c r="I1024" s="39">
        <f>[2]Emissions!I1868</f>
        <v>1109.749230248503</v>
      </c>
      <c r="J1024" s="39">
        <f>[2]Emissions!J1868</f>
        <v>1262.5657572629459</v>
      </c>
      <c r="K1024" s="39">
        <f>[2]Emissions!K1868</f>
        <v>1317.390531028042</v>
      </c>
      <c r="L1024" s="39">
        <f>[2]Emissions!L1868</f>
        <v>1366.753985508908</v>
      </c>
      <c r="M1024" s="39">
        <f>[2]Emissions!M1868</f>
        <v>1407.983407339392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3.8236647468455298</v>
      </c>
      <c r="F1025" s="39">
        <f>[2]Emissions!F1384</f>
        <v>13.53717973371729</v>
      </c>
      <c r="G1025" s="39">
        <f>[2]Emissions!G1384</f>
        <v>20.258465201964039</v>
      </c>
      <c r="H1025" s="39">
        <f>[2]Emissions!H1384</f>
        <v>32.602487087685503</v>
      </c>
      <c r="I1025" s="39">
        <f>[2]Emissions!I1384</f>
        <v>0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5765.1335411111086</v>
      </c>
      <c r="F1027" s="39">
        <f>[2]Emissions!F1443</f>
        <v>4218.18072679128</v>
      </c>
      <c r="G1027" s="39">
        <f>[2]Emissions!G1443</f>
        <v>3843.4223607407398</v>
      </c>
      <c r="H1027" s="39">
        <f>[2]Emissions!H1443</f>
        <v>1517.1404055555549</v>
      </c>
      <c r="I1027" s="39">
        <f>[2]Emissions!I1443</f>
        <v>1011.426937037037</v>
      </c>
      <c r="J1027" s="39">
        <f>[2]Emissions!J1443</f>
        <v>505.7134685185182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UPS_BIO_REF_GEN2_FT_LGC_DST_CCS_NEW</v>
      </c>
      <c r="C1034" s="10" t="str">
        <f>[2]Emissions!C2319</f>
        <v>UPS_CO2</v>
      </c>
      <c r="D1034" s="10" t="str">
        <f>[2]Emissions!D2319</f>
        <v>UPS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TRA_ROA_MTR_NGA_NEW</v>
      </c>
      <c r="C1036" s="10" t="str">
        <f>[2]Emissions!C2313</f>
        <v>TOT_CO2_EQ_GWP_100</v>
      </c>
      <c r="D1036" s="10" t="str">
        <f>[2]Emissions!D2313</f>
        <v>TRA</v>
      </c>
      <c r="E1036" s="39">
        <f>[2]Emissions!E2313</f>
        <v>0</v>
      </c>
      <c r="F1036" s="39">
        <f>[2]Emissions!F2313</f>
        <v>52.64008647499989</v>
      </c>
      <c r="G1036" s="39">
        <f>[2]Emissions!G2313</f>
        <v>71.16055329999989</v>
      </c>
      <c r="H1036" s="39">
        <f>[2]Emissions!H2313</f>
        <v>71.16055329999989</v>
      </c>
      <c r="I1036" s="39">
        <f>[2]Emissions!I2313</f>
        <v>71.16055329999989</v>
      </c>
      <c r="J1036" s="39">
        <f>[2]Emissions!J2313</f>
        <v>3551.4295515128042</v>
      </c>
      <c r="K1036" s="39">
        <f>[2]Emissions!K2313</f>
        <v>13854.42207001</v>
      </c>
      <c r="L1036" s="39">
        <f>[2]Emissions!L2313</f>
        <v>13854.42207001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TRA_ROA_MTR_NGA_EXS</v>
      </c>
      <c r="C1037" s="10" t="str">
        <f>[2]Emissions!C2306</f>
        <v>TOT_CO2</v>
      </c>
      <c r="D1037" s="10" t="str">
        <f>[2]Emissions!D2306</f>
        <v>TRA</v>
      </c>
      <c r="E1037" s="39">
        <f>[2]Emissions!E2306</f>
        <v>6.2473583333333336</v>
      </c>
      <c r="F1037" s="39">
        <f>[2]Emissions!F2306</f>
        <v>3.1236791666666668</v>
      </c>
      <c r="G1037" s="39">
        <f>[2]Emissions!G2306</f>
        <v>0</v>
      </c>
      <c r="H1037" s="39">
        <f>[2]Emissions!H2306</f>
        <v>0</v>
      </c>
      <c r="I1037" s="39">
        <f>[2]Emissions!I2306</f>
        <v>0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RES_SH_BIO_EXS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2780.0703371617151</v>
      </c>
      <c r="F1038" s="39">
        <f>[2]Emissions!F1608</f>
        <v>2478.1060359192861</v>
      </c>
      <c r="G1038" s="39">
        <f>[2]Emissions!G1608</f>
        <v>2443.5905161468581</v>
      </c>
      <c r="H1038" s="39">
        <f>[2]Emissions!H1608</f>
        <v>2905.8355221720071</v>
      </c>
      <c r="I1038" s="39">
        <f>[2]Emissions!I1608</f>
        <v>0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TRA_CO2</v>
      </c>
      <c r="D1041" s="10" t="str">
        <f>[2]Emissions!D2246</f>
        <v>TRA</v>
      </c>
      <c r="E1041" s="39">
        <f>[2]Emissions!E2246</f>
        <v>576.84801966240866</v>
      </c>
      <c r="F1041" s="39">
        <f>[2]Emissions!F2246</f>
        <v>608.06945093978106</v>
      </c>
      <c r="G1041" s="39">
        <f>[2]Emissions!G2246</f>
        <v>608.06945093978106</v>
      </c>
      <c r="H1041" s="39">
        <f>[2]Emissions!H2246</f>
        <v>4.847162846715328</v>
      </c>
      <c r="I1041" s="39">
        <f>[2]Emissions!I2246</f>
        <v>30.1759647810219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RES_SC_NGA_HP_AIR_STD_NEW</v>
      </c>
      <c r="C1042" s="10" t="str">
        <f>[2]Emissions!C1602</f>
        <v>RES_N2O</v>
      </c>
      <c r="D1042" s="10" t="str">
        <f>[2]Emissions!D1602</f>
        <v>RES</v>
      </c>
      <c r="E1042" s="39">
        <f>[2]Emissions!E1602</f>
        <v>4.7586817612524458E-2</v>
      </c>
      <c r="F1042" s="39">
        <f>[2]Emissions!F1602</f>
        <v>3.7501017612524459E-2</v>
      </c>
      <c r="G1042" s="39">
        <f>[2]Emissions!G1602</f>
        <v>3.7501017612524459E-2</v>
      </c>
      <c r="H1042" s="39">
        <f>[2]Emissions!H1602</f>
        <v>3.7501017612524459E-2</v>
      </c>
      <c r="I1042" s="39">
        <f>[2]Emissions!I1602</f>
        <v>0</v>
      </c>
      <c r="J1042" s="39">
        <f>[2]Emissions!J1602</f>
        <v>0</v>
      </c>
      <c r="K1042" s="39">
        <f>[2]Emissions!K1602</f>
        <v>0</v>
      </c>
      <c r="L1042" s="39">
        <f>[2]Emissions!L1602</f>
        <v>0</v>
      </c>
      <c r="M1042" s="39">
        <f>[2]Emissions!M1602</f>
        <v>0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640.81154071999981</v>
      </c>
      <c r="F1043" s="39">
        <f>[2]Emissions!F1525</f>
        <v>512.64923257600014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128.16230814400009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8.4539011764706053E-3</v>
      </c>
      <c r="G1044" s="39">
        <f>[2]Emissions!G1518</f>
        <v>6.3404258823529418E-3</v>
      </c>
      <c r="H1044" s="39">
        <f>[2]Emissions!H1518</f>
        <v>4.2269505882352948E-3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13.547950563411399</v>
      </c>
      <c r="F1045" s="39">
        <f>[2]Emissions!F1253</f>
        <v>5.9804467520989837</v>
      </c>
      <c r="G1045" s="39">
        <f>[2]Emissions!G1253</f>
        <v>8.1287703380468379</v>
      </c>
      <c r="H1045" s="39">
        <f>[2]Emissions!H1253</f>
        <v>7.1017805181175424</v>
      </c>
      <c r="I1045" s="39">
        <f>[2]Emissions!I1253</f>
        <v>3.9653506764619251</v>
      </c>
      <c r="J1045" s="39">
        <f>[2]Emissions!J1253</f>
        <v>1.9826753382309621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</v>
      </c>
      <c r="L1046" s="39">
        <f>[2]Emissions!L632</f>
        <v>0</v>
      </c>
      <c r="M1046" s="39">
        <f>[2]Emissions!M632</f>
        <v>37.447164812929742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0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7478.0068311838213</v>
      </c>
      <c r="F1050" s="39">
        <f>[2]Emissions!F680</f>
        <v>5982.4054649470572</v>
      </c>
      <c r="G1050" s="39">
        <f>[2]Emissions!G680</f>
        <v>4486.8040987102922</v>
      </c>
      <c r="H1050" s="39">
        <f>[2]Emissions!H680</f>
        <v>2991.20273247353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49625.032031605937</v>
      </c>
      <c r="F1051" s="39">
        <f>[2]Emissions!F439</f>
        <v>46434.177779032922</v>
      </c>
      <c r="G1051" s="39">
        <f>[2]Emissions!G439</f>
        <v>26694.622160336829</v>
      </c>
      <c r="H1051" s="39">
        <f>[2]Emissions!H439</f>
        <v>17796.414773557899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4681.4162008413232</v>
      </c>
      <c r="F1052" s="39">
        <f>[2]Emissions!F1154</f>
        <v>2916.5959741227111</v>
      </c>
      <c r="G1052" s="39">
        <f>[2]Emissions!G1154</f>
        <v>3120.9441338942161</v>
      </c>
      <c r="H1052" s="39">
        <f>[2]Emissions!H1154</f>
        <v>1749.9575844736271</v>
      </c>
      <c r="I1052" s="39">
        <f>[2]Emissions!I1154</f>
        <v>1166.638389649085</v>
      </c>
      <c r="J1052" s="39">
        <f>[2]Emissions!J1154</f>
        <v>449.61085516913141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331.38163097095548</v>
      </c>
      <c r="F1053" s="39">
        <f>[2]Emissions!F687</f>
        <v>5599.0662350331249</v>
      </c>
      <c r="G1053" s="39">
        <f>[2]Emissions!G687</f>
        <v>11251.79992326193</v>
      </c>
      <c r="H1053" s="39">
        <f>[2]Emissions!H687</f>
        <v>10858.32567860872</v>
      </c>
      <c r="I1053" s="39">
        <f>[2]Emissions!I687</f>
        <v>0</v>
      </c>
      <c r="J1053" s="39">
        <f>[2]Emissions!J687</f>
        <v>0</v>
      </c>
      <c r="K1053" s="39">
        <f>[2]Emissions!K687</f>
        <v>0</v>
      </c>
      <c r="L1053" s="39">
        <f>[2]Emissions!L687</f>
        <v>0</v>
      </c>
      <c r="M1053" s="39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TRA_RAIL_FRG_COA_EXS</v>
      </c>
      <c r="C1055" s="10" t="str">
        <f>[2]Emissions!C1979</f>
        <v>TOT_CH4</v>
      </c>
      <c r="D1055" s="10" t="str">
        <f>[2]Emissions!D1979</f>
        <v>TRA</v>
      </c>
      <c r="E1055" s="39">
        <f>[2]Emissions!E1979</f>
        <v>4.5511312782167039E-4</v>
      </c>
      <c r="F1055" s="39">
        <f>[2]Emissions!F1979</f>
        <v>3.6409050225733622E-4</v>
      </c>
      <c r="G1055" s="39">
        <f>[2]Emissions!G1979</f>
        <v>1.365339383465011E-4</v>
      </c>
      <c r="H1055" s="39">
        <f>[2]Emissions!H1979</f>
        <v>9.1022625564334082E-5</v>
      </c>
      <c r="I1055" s="39">
        <f>[2]Emissions!I1979</f>
        <v>4.5511312782167048E-5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TRA_N2O</v>
      </c>
      <c r="D1056" s="10" t="str">
        <f>[2]Emissions!D1863</f>
        <v>TRA</v>
      </c>
      <c r="E1056" s="39">
        <f>[2]Emissions!E1863</f>
        <v>103.74697854508091</v>
      </c>
      <c r="F1056" s="39">
        <f>[2]Emissions!F1863</f>
        <v>79.032059338113882</v>
      </c>
      <c r="G1056" s="39">
        <f>[2]Emissions!G1863</f>
        <v>59.274044503585422</v>
      </c>
      <c r="H1056" s="39">
        <f>[2]Emissions!H1863</f>
        <v>39.516029669056941</v>
      </c>
      <c r="I1056" s="39">
        <f>[2]Emissions!I1863</f>
        <v>19.758014834528471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RES_WH_LPG_CND_NEW</v>
      </c>
      <c r="C1057" s="10" t="str">
        <f>[2]Emissions!C1814</f>
        <v>TOT_CO2</v>
      </c>
      <c r="D1057" s="10" t="str">
        <f>[2]Emissions!D1814</f>
        <v>RES</v>
      </c>
      <c r="E1057" s="39">
        <f>[2]Emissions!E1814</f>
        <v>0</v>
      </c>
      <c r="F1057" s="39">
        <f>[2]Emissions!F1814</f>
        <v>0</v>
      </c>
      <c r="G1057" s="39">
        <f>[2]Emissions!G1814</f>
        <v>0</v>
      </c>
      <c r="H1057" s="39">
        <f>[2]Emissions!H1814</f>
        <v>0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TRA_ROA_3WH_GSL_NEW</v>
      </c>
      <c r="C1058" s="10" t="str">
        <f>[2]Emissions!C2047</f>
        <v>TOT_CO2_EQ_GWP_100</v>
      </c>
      <c r="D1058" s="10" t="str">
        <f>[2]Emissions!D2047</f>
        <v>TRA</v>
      </c>
      <c r="E1058" s="39">
        <f>[2]Emissions!E2047</f>
        <v>0</v>
      </c>
      <c r="F1058" s="39">
        <f>[2]Emissions!F2047</f>
        <v>0</v>
      </c>
      <c r="G1058" s="39">
        <f>[2]Emissions!G2047</f>
        <v>366.78540424115067</v>
      </c>
      <c r="H1058" s="39">
        <f>[2]Emissions!H2047</f>
        <v>730.4129452504269</v>
      </c>
      <c r="I1058" s="39">
        <f>[2]Emissions!I2047</f>
        <v>363.62754100927629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TRA_AVI_DOM_JTK_EXS</v>
      </c>
      <c r="C1059" s="10" t="str">
        <f>[2]Emissions!C1858</f>
        <v>TOT_CO2</v>
      </c>
      <c r="D1059" s="10" t="str">
        <f>[2]Emissions!D1858</f>
        <v>TRA</v>
      </c>
      <c r="E1059" s="39">
        <f>[2]Emissions!E1858</f>
        <v>12487.67798420958</v>
      </c>
      <c r="F1059" s="39">
        <f>[2]Emissions!F1858</f>
        <v>9512.8255423309765</v>
      </c>
      <c r="G1059" s="39">
        <f>[2]Emissions!G1858</f>
        <v>7134.619156748231</v>
      </c>
      <c r="H1059" s="39">
        <f>[2]Emissions!H1858</f>
        <v>4756.4127711654874</v>
      </c>
      <c r="I1059" s="39">
        <f>[2]Emissions!I1858</f>
        <v>2378.2063855827441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TRA_ROA_BUS_DPH_NEW</v>
      </c>
      <c r="C1060" s="10" t="str">
        <f>[2]Emissions!C2051</f>
        <v>TOT_CH4</v>
      </c>
      <c r="D1060" s="10" t="str">
        <f>[2]Emissions!D2051</f>
        <v>TRA</v>
      </c>
      <c r="E1060" s="39">
        <f>[2]Emissions!E2051</f>
        <v>0</v>
      </c>
      <c r="F1060" s="39">
        <f>[2]Emissions!F2051</f>
        <v>6.6802667197452223E-5</v>
      </c>
      <c r="G1060" s="39">
        <f>[2]Emissions!G2051</f>
        <v>4.1357549156454082E-4</v>
      </c>
      <c r="H1060" s="39">
        <f>[2]Emissions!H2051</f>
        <v>4.1357549156454082E-4</v>
      </c>
      <c r="I1060" s="39">
        <f>[2]Emissions!I2051</f>
        <v>1.462101442106024E-2</v>
      </c>
      <c r="J1060" s="39">
        <f>[2]Emissions!J2051</f>
        <v>8.2632285084848295E-2</v>
      </c>
      <c r="K1060" s="39">
        <f>[2]Emissions!K2051</f>
        <v>0.1869196355650902</v>
      </c>
      <c r="L1060" s="39">
        <f>[2]Emissions!L2051</f>
        <v>7.2719241382349586E-2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TRA_ROA_3WH_GSL_NEW</v>
      </c>
      <c r="C1061" s="10" t="str">
        <f>[2]Emissions!C2046</f>
        <v>TOT_CO2</v>
      </c>
      <c r="D1061" s="10" t="str">
        <f>[2]Emissions!D2046</f>
        <v>TRA</v>
      </c>
      <c r="E1061" s="39">
        <f>[2]Emissions!E2046</f>
        <v>0</v>
      </c>
      <c r="F1061" s="39">
        <f>[2]Emissions!F2046</f>
        <v>0</v>
      </c>
      <c r="G1061" s="39">
        <f>[2]Emissions!G2046</f>
        <v>365.46448589140368</v>
      </c>
      <c r="H1061" s="39">
        <f>[2]Emissions!H2046</f>
        <v>727.7824810849562</v>
      </c>
      <c r="I1061" s="39">
        <f>[2]Emissions!I2046</f>
        <v>362.31799519355252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TRA_CO2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TOT_CO2_EQ_GWP_100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TOT_CO2_EQ_GWP_100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RES_WH_BIO_PLT_NEW</v>
      </c>
      <c r="C1065" s="10" t="str">
        <f>[2]Emissions!C1762</f>
        <v>TOT_CH4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3.4896792670273209</v>
      </c>
      <c r="I1065" s="39">
        <f>[2]Emissions!I1762</f>
        <v>4.6612926520147546</v>
      </c>
      <c r="J1065" s="39">
        <f>[2]Emissions!J1762</f>
        <v>4.6612926520147537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TRA_N2O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3.1227384154776732</v>
      </c>
      <c r="H1066" s="39">
        <f>[2]Emissions!H2050</f>
        <v>6.2185914077324647</v>
      </c>
      <c r="I1066" s="39">
        <f>[2]Emissions!I2050</f>
        <v>3.0958529922547919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TRA_NAV_INT_LNG_NEW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0</v>
      </c>
      <c r="F1067" s="39">
        <f>[2]Emissions!F1974</f>
        <v>0</v>
      </c>
      <c r="G1067" s="39">
        <f>[2]Emissions!G1974</f>
        <v>0</v>
      </c>
      <c r="H1067" s="39">
        <f>[2]Emissions!H1974</f>
        <v>0</v>
      </c>
      <c r="I1067" s="39">
        <f>[2]Emissions!I1974</f>
        <v>0</v>
      </c>
      <c r="J1067" s="39">
        <f>[2]Emissions!J1974</f>
        <v>0</v>
      </c>
      <c r="K1067" s="39">
        <f>[2]Emissions!K1974</f>
        <v>21.440494200705999</v>
      </c>
      <c r="L1067" s="39">
        <f>[2]Emissions!L1974</f>
        <v>50.169692385274828</v>
      </c>
      <c r="M1067" s="39">
        <f>[2]Emissions!M1974</f>
        <v>78.739283913262724</v>
      </c>
    </row>
    <row r="1068" spans="1:13">
      <c r="A1068" s="10" t="str">
        <f>[2]Emissions!A1989</f>
        <v>EUR</v>
      </c>
      <c r="B1068" s="10" t="str">
        <f>[2]Emissions!B1989</f>
        <v>TRA_RAIL_FRG_DST_EXS</v>
      </c>
      <c r="C1068" s="10" t="str">
        <f>[2]Emissions!C1989</f>
        <v>TOT_N2O</v>
      </c>
      <c r="D1068" s="10" t="str">
        <f>[2]Emissions!D1989</f>
        <v>TRA</v>
      </c>
      <c r="E1068" s="39">
        <f>[2]Emissions!E1989</f>
        <v>3.1546887324259087E-2</v>
      </c>
      <c r="F1068" s="39">
        <f>[2]Emissions!F1989</f>
        <v>2.5196979022009031E-2</v>
      </c>
      <c r="G1068" s="39">
        <f>[2]Emissions!G1989</f>
        <v>1.8897734266506771E-2</v>
      </c>
      <c r="H1068" s="39">
        <f>[2]Emissions!H1989</f>
        <v>1.259848951100451E-2</v>
      </c>
      <c r="I1068" s="39">
        <f>[2]Emissions!I1989</f>
        <v>6.2992447555022604E-3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TOT_CO2_EQ_GWP_100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0</v>
      </c>
      <c r="K1069" s="39">
        <f>[2]Emissions!K1835</f>
        <v>0</v>
      </c>
      <c r="L1069" s="39">
        <f>[2]Emissions!L1835</f>
        <v>0</v>
      </c>
      <c r="M1069" s="39">
        <f>[2]Emissions!M1835</f>
        <v>0</v>
      </c>
    </row>
    <row r="1070" spans="1:13">
      <c r="A1070" s="10" t="str">
        <f>[2]Emissions!A2060</f>
        <v>EUR</v>
      </c>
      <c r="B1070" s="10" t="str">
        <f>[2]Emissions!B2060</f>
        <v>TRA_ROA_BUS_DST_EXS</v>
      </c>
      <c r="C1070" s="10" t="str">
        <f>[2]Emissions!C2060</f>
        <v>TRA_CH4</v>
      </c>
      <c r="D1070" s="10" t="str">
        <f>[2]Emissions!D2060</f>
        <v>TRA</v>
      </c>
      <c r="E1070" s="39">
        <f>[2]Emissions!E2060</f>
        <v>547.35327706057592</v>
      </c>
      <c r="F1070" s="39">
        <f>[2]Emissions!F2060</f>
        <v>476.2795777744376</v>
      </c>
      <c r="G1070" s="39">
        <f>[2]Emissions!G2060</f>
        <v>0</v>
      </c>
      <c r="H1070" s="39">
        <f>[2]Emissions!H2060</f>
        <v>0</v>
      </c>
      <c r="I1070" s="39">
        <f>[2]Emissions!I2060</f>
        <v>0</v>
      </c>
      <c r="J1070" s="39">
        <f>[2]Emissions!J2060</f>
        <v>0</v>
      </c>
      <c r="K1070" s="39">
        <f>[2]Emissions!K2060</f>
        <v>0</v>
      </c>
      <c r="L1070" s="39">
        <f>[2]Emissions!L2060</f>
        <v>0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19.002659999999999</v>
      </c>
      <c r="F1072" s="39">
        <f>[2]Emissions!F1173</f>
        <v>0</v>
      </c>
      <c r="G1072" s="39">
        <f>[2]Emissions!G1173</f>
        <v>0</v>
      </c>
      <c r="H1072" s="39">
        <f>[2]Emissions!H1173</f>
        <v>0</v>
      </c>
      <c r="I1072" s="39">
        <f>[2]Emissions!I1173</f>
        <v>0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RES_SH_BIO_WDS_NEW</v>
      </c>
      <c r="C1073" s="10" t="str">
        <f>[2]Emissions!C1614</f>
        <v>TOT_CH4</v>
      </c>
      <c r="D1073" s="10" t="str">
        <f>[2]Emissions!D1614</f>
        <v>RES</v>
      </c>
      <c r="E1073" s="39">
        <f>[2]Emissions!E1614</f>
        <v>0</v>
      </c>
      <c r="F1073" s="39">
        <f>[2]Emissions!F1614</f>
        <v>0</v>
      </c>
      <c r="G1073" s="39">
        <f>[2]Emissions!G1614</f>
        <v>0</v>
      </c>
      <c r="H1073" s="39">
        <f>[2]Emissions!H1614</f>
        <v>0</v>
      </c>
      <c r="I1073" s="39">
        <f>[2]Emissions!I1614</f>
        <v>35.345023776935442</v>
      </c>
      <c r="J1073" s="39">
        <f>[2]Emissions!J1614</f>
        <v>34.963625269332638</v>
      </c>
      <c r="K1073" s="39">
        <f>[2]Emissions!K1614</f>
        <v>46.060064370971837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OUT_DMY_TECH</v>
      </c>
      <c r="C1074" s="10" t="str">
        <f>[2]Emissions!C1544</f>
        <v>TOT_CO2</v>
      </c>
      <c r="D1074" s="10" t="str">
        <f>[2]Emissions!D1544</f>
        <v>SEQ</v>
      </c>
      <c r="E1074" s="39">
        <f>[2]Emissions!E1544</f>
        <v>0</v>
      </c>
      <c r="F1074" s="39">
        <f>[2]Emissions!F1544</f>
        <v>0</v>
      </c>
      <c r="G1074" s="39">
        <f>[2]Emissions!G1544</f>
        <v>0</v>
      </c>
      <c r="H1074" s="39">
        <f>[2]Emissions!H1544</f>
        <v>0</v>
      </c>
      <c r="I1074" s="39">
        <f>[2]Emissions!I1544</f>
        <v>0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2205.3945799063022</v>
      </c>
      <c r="F1075" s="39">
        <f>[2]Emissions!F1415</f>
        <v>5695.5658249017997</v>
      </c>
      <c r="G1075" s="39">
        <f>[2]Emissions!G1415</f>
        <v>5695.5658249017997</v>
      </c>
      <c r="H1075" s="39">
        <f>[2]Emissions!H1415</f>
        <v>5217.5708972824568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29.511107398640011</v>
      </c>
      <c r="F1076" s="39">
        <f>[2]Emissions!F1272</f>
        <v>125.53475177043271</v>
      </c>
      <c r="G1076" s="39">
        <f>[2]Emissions!G1272</f>
        <v>195.70033276875799</v>
      </c>
      <c r="H1076" s="39">
        <f>[2]Emissions!H1272</f>
        <v>307.30006464455948</v>
      </c>
      <c r="I1076" s="39">
        <f>[2]Emissions!I1272</f>
        <v>390.45299694239372</v>
      </c>
      <c r="J1076" s="39">
        <f>[2]Emissions!J1272</f>
        <v>471.62719438678232</v>
      </c>
      <c r="K1076" s="39">
        <f>[2]Emissions!K1272</f>
        <v>542.83175010343064</v>
      </c>
      <c r="L1076" s="39">
        <f>[2]Emissions!L1272</f>
        <v>546.88134994066456</v>
      </c>
      <c r="M1076" s="39">
        <f>[2]Emissions!M1272</f>
        <v>552.65778419941273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11.56316698854817</v>
      </c>
      <c r="F1077" s="39">
        <f>[2]Emissions!F1167</f>
        <v>75.66282835414998</v>
      </c>
      <c r="G1077" s="39">
        <f>[2]Emissions!G1167</f>
        <v>119.6525706950151</v>
      </c>
      <c r="H1077" s="39">
        <f>[2]Emissions!H1167</f>
        <v>318.02047396128268</v>
      </c>
      <c r="I1077" s="39">
        <f>[2]Emissions!I1167</f>
        <v>351.28056979747532</v>
      </c>
      <c r="J1077" s="39">
        <f>[2]Emissions!J1167</f>
        <v>388.88036641990408</v>
      </c>
      <c r="K1077" s="39">
        <f>[2]Emissions!K1167</f>
        <v>385.51970071107149</v>
      </c>
      <c r="L1077" s="39">
        <f>[2]Emissions!L1167</f>
        <v>379.96678883116039</v>
      </c>
      <c r="M1077" s="39">
        <f>[2]Emissions!M1167</f>
        <v>374.17464744484892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139.05313102409639</v>
      </c>
      <c r="G1078" s="39">
        <f>[2]Emissions!G1409</f>
        <v>103.066422604019</v>
      </c>
      <c r="H1078" s="39">
        <f>[2]Emissions!H1409</f>
        <v>43.911515060240959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RES_SH_LPG_SOL_NEW</v>
      </c>
      <c r="C1080" s="10" t="str">
        <f>[2]Emissions!C1725</f>
        <v>RES_CH4</v>
      </c>
      <c r="D1080" s="10" t="str">
        <f>[2]Emissions!D1725</f>
        <v>RES</v>
      </c>
      <c r="E1080" s="39">
        <f>[2]Emissions!E1725</f>
        <v>0</v>
      </c>
      <c r="F1080" s="39">
        <f>[2]Emissions!F1725</f>
        <v>0</v>
      </c>
      <c r="G1080" s="39">
        <f>[2]Emissions!G1725</f>
        <v>0</v>
      </c>
      <c r="H1080" s="39">
        <f>[2]Emissions!H1725</f>
        <v>0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9507.0721898330939</v>
      </c>
      <c r="F1081" s="39">
        <f>[2]Emissions!F1403</f>
        <v>18906.776735030449</v>
      </c>
      <c r="G1081" s="39">
        <f>[2]Emissions!G1403</f>
        <v>25131.122016823781</v>
      </c>
      <c r="H1081" s="39">
        <f>[2]Emissions!H1403</f>
        <v>46127.276735430467</v>
      </c>
      <c r="I1081" s="39">
        <f>[2]Emissions!I1403</f>
        <v>46127.276735430467</v>
      </c>
      <c r="J1081" s="39">
        <f>[2]Emissions!J1403</f>
        <v>33931.98206409072</v>
      </c>
      <c r="K1081" s="39">
        <f>[2]Emissions!K1403</f>
        <v>21994.049638478631</v>
      </c>
      <c r="L1081" s="39">
        <f>[2]Emissions!L1403</f>
        <v>3123.373871549687</v>
      </c>
      <c r="M1081" s="39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TOT_CO2_EQ_GWP_100</v>
      </c>
      <c r="D1082" s="10" t="str">
        <f>[2]Emissions!D1719</f>
        <v>RES</v>
      </c>
      <c r="E1082" s="39">
        <f>[2]Emissions!E1719</f>
        <v>2547.5862777970792</v>
      </c>
      <c r="F1082" s="39">
        <f>[2]Emissions!F1719</f>
        <v>16700.399714035269</v>
      </c>
      <c r="G1082" s="39">
        <f>[2]Emissions!G1719</f>
        <v>19793.639582623051</v>
      </c>
      <c r="H1082" s="39">
        <f>[2]Emissions!H1719</f>
        <v>22886.488558103611</v>
      </c>
      <c r="I1082" s="39">
        <f>[2]Emissions!I1719</f>
        <v>12193.03331112158</v>
      </c>
      <c r="J1082" s="39">
        <f>[2]Emissions!J1719</f>
        <v>0</v>
      </c>
      <c r="K1082" s="39">
        <f>[2]Emissions!K1719</f>
        <v>0</v>
      </c>
      <c r="L1082" s="39">
        <f>[2]Emissions!L1719</f>
        <v>0</v>
      </c>
      <c r="M1082" s="39">
        <f>[2]Emissions!M1719</f>
        <v>0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5.1006222740315907</v>
      </c>
      <c r="F1084" s="39">
        <f>[2]Emissions!F1462</f>
        <v>48.068019426574061</v>
      </c>
      <c r="G1084" s="39">
        <f>[2]Emissions!G1462</f>
        <v>48.068019426574061</v>
      </c>
      <c r="H1084" s="39">
        <f>[2]Emissions!H1462</f>
        <v>29.58146576722379</v>
      </c>
      <c r="I1084" s="39">
        <f>[2]Emissions!I1462</f>
        <v>0</v>
      </c>
      <c r="J1084" s="39">
        <f>[2]Emissions!J1462</f>
        <v>0</v>
      </c>
      <c r="K1084" s="39">
        <f>[2]Emissions!K1462</f>
        <v>0</v>
      </c>
      <c r="L1084" s="39">
        <f>[2]Emissions!L1462</f>
        <v>0</v>
      </c>
      <c r="M1084" s="39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0</v>
      </c>
      <c r="F1085" s="39">
        <f>[2]Emissions!F740</f>
        <v>0</v>
      </c>
      <c r="G1085" s="39">
        <f>[2]Emissions!G740</f>
        <v>0</v>
      </c>
      <c r="H1085" s="39">
        <f>[2]Emissions!H740</f>
        <v>0</v>
      </c>
      <c r="I1085" s="39">
        <f>[2]Emissions!I740</f>
        <v>0</v>
      </c>
      <c r="J1085" s="39">
        <f>[2]Emissions!J740</f>
        <v>0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0</v>
      </c>
      <c r="G1086" s="39">
        <f>[2]Emissions!G698</f>
        <v>0</v>
      </c>
      <c r="H1086" s="39">
        <f>[2]Emissions!H698</f>
        <v>0</v>
      </c>
      <c r="I1086" s="39">
        <f>[2]Emissions!I698</f>
        <v>0</v>
      </c>
      <c r="J1086" s="39">
        <f>[2]Emissions!J698</f>
        <v>0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347.24976902141111</v>
      </c>
      <c r="F1087" s="39">
        <f>[2]Emissions!F734</f>
        <v>367.11441723886043</v>
      </c>
      <c r="G1087" s="39">
        <f>[2]Emissions!G734</f>
        <v>393.7181005851649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0</v>
      </c>
      <c r="F1088" s="39">
        <f>[2]Emissions!F728</f>
        <v>0</v>
      </c>
      <c r="G1088" s="39">
        <f>[2]Emissions!G728</f>
        <v>0</v>
      </c>
      <c r="H1088" s="39">
        <f>[2]Emissions!H728</f>
        <v>0</v>
      </c>
      <c r="I1088" s="39">
        <f>[2]Emissions!I728</f>
        <v>0</v>
      </c>
      <c r="J1088" s="39">
        <f>[2]Emissions!J728</f>
        <v>0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RES_SH_INS_LPG_STD_NEW</v>
      </c>
      <c r="C1089" s="10" t="str">
        <f>[2]Emissions!C1692</f>
        <v>RES_N2O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RES_SH_INS_BIO_WDS_NEW</v>
      </c>
      <c r="C1090" s="10" t="str">
        <f>[2]Emissions!C1656</f>
        <v>RES_CH4</v>
      </c>
      <c r="D1090" s="10" t="str">
        <f>[2]Emissions!D1656</f>
        <v>RES</v>
      </c>
      <c r="E1090" s="39">
        <f>[2]Emissions!E1656</f>
        <v>0</v>
      </c>
      <c r="F1090" s="39">
        <f>[2]Emissions!F1656</f>
        <v>0</v>
      </c>
      <c r="G1090" s="39">
        <f>[2]Emissions!G1656</f>
        <v>0</v>
      </c>
      <c r="H1090" s="39">
        <f>[2]Emissions!H1656</f>
        <v>0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TOT_CO2_EQ_GWP_100</v>
      </c>
      <c r="D1091" s="10" t="str">
        <f>[2]Emissions!D1632</f>
        <v>RES</v>
      </c>
      <c r="E1091" s="39">
        <f>[2]Emissions!E1632</f>
        <v>0</v>
      </c>
      <c r="F1091" s="39">
        <f>[2]Emissions!F1632</f>
        <v>26761.534687110969</v>
      </c>
      <c r="G1091" s="39">
        <f>[2]Emissions!G1632</f>
        <v>28864.672814239209</v>
      </c>
      <c r="H1091" s="39">
        <f>[2]Emissions!H1632</f>
        <v>51451.96396431484</v>
      </c>
      <c r="I1091" s="39">
        <f>[2]Emissions!I1632</f>
        <v>0</v>
      </c>
      <c r="J1091" s="39">
        <f>[2]Emissions!J1632</f>
        <v>0</v>
      </c>
      <c r="K1091" s="39">
        <f>[2]Emissions!K1632</f>
        <v>0</v>
      </c>
      <c r="L1091" s="39">
        <f>[2]Emissions!L1632</f>
        <v>0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RES_CK_KER_EXS</v>
      </c>
      <c r="C1092" s="10" t="str">
        <f>[2]Emissions!C1562</f>
        <v>RES_CO2</v>
      </c>
      <c r="D1092" s="10" t="str">
        <f>[2]Emissions!D1562</f>
        <v>RES</v>
      </c>
      <c r="E1092" s="39">
        <f>[2]Emissions!E1562</f>
        <v>2121.272721888889</v>
      </c>
      <c r="F1092" s="39">
        <f>[2]Emissions!F1562</f>
        <v>1590.954541416666</v>
      </c>
      <c r="G1092" s="39">
        <f>[2]Emissions!G1562</f>
        <v>1590.9545414166851</v>
      </c>
      <c r="H1092" s="39">
        <f>[2]Emissions!H1562</f>
        <v>1007.604542897222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25.793258781842351</v>
      </c>
      <c r="F1093" s="39">
        <f>[2]Emissions!F1492</f>
        <v>25.7890560861855</v>
      </c>
      <c r="G1093" s="39">
        <f>[2]Emissions!G1492</f>
        <v>550.19980506914283</v>
      </c>
      <c r="H1093" s="39">
        <f>[2]Emissions!H1492</f>
        <v>24.55881118139536</v>
      </c>
      <c r="I1093" s="39">
        <f>[2]Emissions!I1492</f>
        <v>19.194678525696219</v>
      </c>
      <c r="J1093" s="39">
        <f>[2]Emissions!J1492</f>
        <v>27.049175899851431</v>
      </c>
      <c r="K1093" s="39">
        <f>[2]Emissions!K1492</f>
        <v>26.526378775963611</v>
      </c>
      <c r="L1093" s="39">
        <f>[2]Emissions!L1492</f>
        <v>26.591863077537401</v>
      </c>
      <c r="M1093" s="39">
        <f>[2]Emissions!M1492</f>
        <v>22.880364856231932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4993.0210770000003</v>
      </c>
      <c r="F1094" s="39">
        <f>[2]Emissions!F1390</f>
        <v>3325.9831135874429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6.533687614887991E-2</v>
      </c>
      <c r="F1095" s="39">
        <f>[2]Emissions!F991</f>
        <v>1.309663565277998E-2</v>
      </c>
      <c r="G1095" s="39">
        <f>[2]Emissions!G991</f>
        <v>2.149085587638248E-2</v>
      </c>
      <c r="H1095" s="39">
        <f>[2]Emissions!H991</f>
        <v>6.0104510771759947E-2</v>
      </c>
      <c r="I1095" s="39">
        <f>[2]Emissions!I991</f>
        <v>6.6780384715590724E-2</v>
      </c>
      <c r="J1095" s="39">
        <f>[2]Emissions!J991</f>
        <v>7.4315966500793459E-2</v>
      </c>
      <c r="K1095" s="39">
        <f>[2]Emissions!K991</f>
        <v>7.3878941927109198E-2</v>
      </c>
      <c r="L1095" s="39">
        <f>[2]Emissions!L991</f>
        <v>7.3754217350706294E-2</v>
      </c>
      <c r="M1095" s="39">
        <f>[2]Emissions!M991</f>
        <v>7.3594927092146961E-2</v>
      </c>
    </row>
    <row r="1096" spans="1:13">
      <c r="A1096" s="10" t="str">
        <f>[2]Emissions!A1686</f>
        <v>EUR</v>
      </c>
      <c r="B1096" s="10" t="str">
        <f>[2]Emissions!B1686</f>
        <v>RES_SH_INS_LPG_SOL_NEW</v>
      </c>
      <c r="C1096" s="10" t="str">
        <f>[2]Emissions!C1686</f>
        <v>RES_CO2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TOT_CO2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7399.8074156270104</v>
      </c>
      <c r="I1097" s="39">
        <f>[2]Emissions!I1626</f>
        <v>0</v>
      </c>
      <c r="J1097" s="39">
        <f>[2]Emissions!J1626</f>
        <v>0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RES_CK_COA_EXS</v>
      </c>
      <c r="C1098" s="10" t="str">
        <f>[2]Emissions!C1556</f>
        <v>RES_CO2</v>
      </c>
      <c r="D1098" s="10" t="str">
        <f>[2]Emissions!D1556</f>
        <v>RES</v>
      </c>
      <c r="E1098" s="39">
        <f>[2]Emissions!E1556</f>
        <v>196.68605389286151</v>
      </c>
      <c r="F1098" s="39">
        <f>[2]Emissions!F1556</f>
        <v>147.51454041964291</v>
      </c>
      <c r="G1098" s="39">
        <f>[2]Emissions!G1556</f>
        <v>98.343026946428566</v>
      </c>
      <c r="H1098" s="39">
        <f>[2]Emissions!H1556</f>
        <v>49.17151347321429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449.1910235235494</v>
      </c>
      <c r="F1100" s="39">
        <f>[2]Emissions!F985</f>
        <v>90.039370112862372</v>
      </c>
      <c r="G1100" s="39">
        <f>[2]Emissions!G985</f>
        <v>147.74963415012951</v>
      </c>
      <c r="H1100" s="39">
        <f>[2]Emissions!H985</f>
        <v>413.21851155584949</v>
      </c>
      <c r="I1100" s="39">
        <f>[2]Emissions!I985</f>
        <v>459.11514491968609</v>
      </c>
      <c r="J1100" s="39">
        <f>[2]Emissions!J985</f>
        <v>510.92226969295501</v>
      </c>
      <c r="K1100" s="39">
        <f>[2]Emissions!K985</f>
        <v>507.9177257488758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3285.649096148969</v>
      </c>
      <c r="F1101" s="39">
        <f>[2]Emissions!F776</f>
        <v>5148.5824351750289</v>
      </c>
      <c r="G1101" s="39">
        <f>[2]Emissions!G776</f>
        <v>7440.8847912486281</v>
      </c>
      <c r="H1101" s="39">
        <f>[2]Emissions!H776</f>
        <v>4439.3067181944534</v>
      </c>
      <c r="I1101" s="39">
        <f>[2]Emissions!I776</f>
        <v>4483.6517925995886</v>
      </c>
      <c r="J1101" s="39">
        <f>[2]Emissions!J776</f>
        <v>5959.0332123279704</v>
      </c>
      <c r="K1101" s="39">
        <f>[2]Emissions!K776</f>
        <v>6475.7705937533237</v>
      </c>
      <c r="L1101" s="39">
        <f>[2]Emissions!L776</f>
        <v>3237.8852968919118</v>
      </c>
      <c r="M1101" s="39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RES_SH_INS_LPG_CND_NEW</v>
      </c>
      <c r="C1102" s="10" t="str">
        <f>[2]Emissions!C1680</f>
        <v>RES_CH4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RES_SH_HFO_EXS</v>
      </c>
      <c r="C1103" s="10" t="str">
        <f>[2]Emissions!C1650</f>
        <v>RES_N2O</v>
      </c>
      <c r="D1103" s="10" t="str">
        <f>[2]Emissions!D1650</f>
        <v>RES</v>
      </c>
      <c r="E1103" s="39">
        <f>[2]Emissions!E1650</f>
        <v>9.5924566799999997</v>
      </c>
      <c r="F1103" s="39">
        <f>[2]Emissions!F1650</f>
        <v>7.1943425099999994</v>
      </c>
      <c r="G1103" s="39">
        <f>[2]Emissions!G1650</f>
        <v>20.117513314999989</v>
      </c>
      <c r="H1103" s="39">
        <f>[2]Emissions!H1650</f>
        <v>10.0587566575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TOT_CO2</v>
      </c>
      <c r="D1104" s="10" t="str">
        <f>[2]Emissions!D1620</f>
        <v>RES</v>
      </c>
      <c r="E1104" s="39">
        <f>[2]Emissions!E1620</f>
        <v>62320.820373136303</v>
      </c>
      <c r="F1104" s="39">
        <f>[2]Emissions!F1620</f>
        <v>36005.693994858237</v>
      </c>
      <c r="G1104" s="39">
        <f>[2]Emissions!G1620</f>
        <v>31691.003824440359</v>
      </c>
      <c r="H1104" s="39">
        <f>[2]Emissions!H1620</f>
        <v>16704.308471563359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TOT_CO2_EQ_GWP_100</v>
      </c>
      <c r="D1105" s="10" t="str">
        <f>[2]Emissions!D1550</f>
        <v>RES</v>
      </c>
      <c r="E1105" s="39">
        <f>[2]Emissions!E1550</f>
        <v>1034.4827005540001</v>
      </c>
      <c r="F1105" s="39">
        <f>[2]Emissions!F1550</f>
        <v>1034.4827005540001</v>
      </c>
      <c r="G1105" s="39">
        <f>[2]Emissions!G1550</f>
        <v>982.75856552629978</v>
      </c>
      <c r="H1105" s="39">
        <f>[2]Emissions!H1550</f>
        <v>491.37928276315012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2.144790111755138</v>
      </c>
      <c r="J1106" s="39">
        <f>[2]Emissions!J1029</f>
        <v>17.158320894041101</v>
      </c>
      <c r="K1106" s="39">
        <f>[2]Emissions!K1029</f>
        <v>100.8051352524915</v>
      </c>
      <c r="L1106" s="39">
        <f>[2]Emissions!L1029</f>
        <v>626.27871263250017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277.60525710365721</v>
      </c>
      <c r="F1107" s="39">
        <f>[2]Emissions!F1480</f>
        <v>222.08420568292681</v>
      </c>
      <c r="G1107" s="39">
        <f>[2]Emissions!G1480</f>
        <v>166.56315426219521</v>
      </c>
      <c r="H1107" s="39">
        <f>[2]Emissions!H1480</f>
        <v>111.0421028414634</v>
      </c>
      <c r="I1107" s="39">
        <f>[2]Emissions!I1480</f>
        <v>55.521051420731723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81.54860485221856</v>
      </c>
      <c r="G1108" s="39">
        <f>[2]Emissions!G1421</f>
        <v>1294.7025924395609</v>
      </c>
      <c r="H1108" s="39">
        <f>[2]Emissions!H1421</f>
        <v>935.40233555780424</v>
      </c>
      <c r="I1108" s="39">
        <f>[2]Emissions!I1421</f>
        <v>451.37003397999308</v>
      </c>
      <c r="J1108" s="39">
        <f>[2]Emissions!J1421</f>
        <v>424.22620358223969</v>
      </c>
      <c r="K1108" s="39">
        <f>[2]Emissions!K1421</f>
        <v>0</v>
      </c>
      <c r="L1108" s="39">
        <f>[2]Emissions!L1421</f>
        <v>0</v>
      </c>
      <c r="M1108" s="39">
        <f>[2]Emissions!M1421</f>
        <v>0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16073.50197210738</v>
      </c>
      <c r="F1109" s="39">
        <f>[2]Emissions!F979</f>
        <v>8045.5234632330139</v>
      </c>
      <c r="G1109" s="39">
        <f>[2]Emissions!G979</f>
        <v>2456.928779216948</v>
      </c>
      <c r="H1109" s="39">
        <f>[2]Emissions!H979</f>
        <v>2810.27288912412</v>
      </c>
      <c r="I1109" s="39">
        <f>[2]Emissions!I979</f>
        <v>387.93612303425459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0</v>
      </c>
      <c r="F1110" s="39">
        <f>[2]Emissions!F857</f>
        <v>0</v>
      </c>
      <c r="G1110" s="39">
        <f>[2]Emissions!G857</f>
        <v>0</v>
      </c>
      <c r="H1110" s="39">
        <f>[2]Emissions!H857</f>
        <v>0</v>
      </c>
      <c r="I1110" s="39">
        <f>[2]Emissions!I857</f>
        <v>0</v>
      </c>
      <c r="J1110" s="39">
        <f>[2]Emissions!J857</f>
        <v>0</v>
      </c>
      <c r="K1110" s="39">
        <f>[2]Emissions!K857</f>
        <v>0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RES_SH_NGA_BUR_EXS</v>
      </c>
      <c r="C1112" s="10" t="str">
        <f>[2]Emissions!C1737</f>
        <v>RES_N2O</v>
      </c>
      <c r="D1112" s="10" t="str">
        <f>[2]Emissions!D1737</f>
        <v>RES</v>
      </c>
      <c r="E1112" s="39">
        <f>[2]Emissions!E1737</f>
        <v>311.37627647946499</v>
      </c>
      <c r="F1112" s="39">
        <f>[2]Emissions!F1737</f>
        <v>142.84287129807689</v>
      </c>
      <c r="G1112" s="39">
        <f>[2]Emissions!G1737</f>
        <v>95.228580865384643</v>
      </c>
      <c r="H1112" s="39">
        <f>[2]Emissions!H1737</f>
        <v>47.614290432692279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TOT_CO2_EQ_GWP_100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RES_SH_DST_STD_NEW</v>
      </c>
      <c r="C1114" s="10" t="str">
        <f>[2]Emissions!C1644</f>
        <v>RES_CO2</v>
      </c>
      <c r="D1114" s="10" t="str">
        <f>[2]Emissions!D1644</f>
        <v>RES</v>
      </c>
      <c r="E1114" s="39">
        <f>[2]Emissions!E1644</f>
        <v>0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14.627188538584409</v>
      </c>
      <c r="G1115" s="39">
        <f>[2]Emissions!G1474</f>
        <v>14.627188538584409</v>
      </c>
      <c r="H1115" s="39">
        <f>[2]Emissions!H1474</f>
        <v>10.490464123249501</v>
      </c>
      <c r="I1115" s="39">
        <f>[2]Emissions!I1474</f>
        <v>0</v>
      </c>
      <c r="J1115" s="39">
        <f>[2]Emissions!J1474</f>
        <v>0</v>
      </c>
      <c r="K1115" s="39">
        <f>[2]Emissions!K1474</f>
        <v>0</v>
      </c>
      <c r="L1115" s="39">
        <f>[2]Emissions!L1474</f>
        <v>0</v>
      </c>
      <c r="M1115" s="39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9907.9248498761208</v>
      </c>
      <c r="F1116" s="39">
        <f>[2]Emissions!F1265</f>
        <v>8256.6040415634361</v>
      </c>
      <c r="G1116" s="39">
        <f>[2]Emissions!G1265</f>
        <v>6605.2832332507496</v>
      </c>
      <c r="H1116" s="39">
        <f>[2]Emissions!H1265</f>
        <v>4953.9624249380613</v>
      </c>
      <c r="I1116" s="39">
        <f>[2]Emissions!I1265</f>
        <v>3302.6416166253748</v>
      </c>
      <c r="J1116" s="39">
        <f>[2]Emissions!J1265</f>
        <v>1651.3208083126869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1718.108781486013</v>
      </c>
      <c r="F1117" s="39">
        <f>[2]Emissions!F1160</f>
        <v>1264.3540493735429</v>
      </c>
      <c r="G1117" s="39">
        <f>[2]Emissions!G1160</f>
        <v>1145.4058543240089</v>
      </c>
      <c r="H1117" s="39">
        <f>[2]Emissions!H1160</f>
        <v>319.41575984173699</v>
      </c>
      <c r="I1117" s="39">
        <f>[2]Emissions!I1160</f>
        <v>159.70787992086849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0</v>
      </c>
      <c r="F1118" s="39">
        <f>[2]Emissions!F973</f>
        <v>0</v>
      </c>
      <c r="G1118" s="39">
        <f>[2]Emissions!G973</f>
        <v>0</v>
      </c>
      <c r="H1118" s="39">
        <f>[2]Emissions!H973</f>
        <v>0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76.075134379343211</v>
      </c>
      <c r="F1120" s="39">
        <f>[2]Emissions!F722</f>
        <v>182.12567934263421</v>
      </c>
      <c r="G1120" s="39">
        <f>[2]Emissions!G722</f>
        <v>169.56740463376789</v>
      </c>
      <c r="H1120" s="39">
        <f>[2]Emissions!H722</f>
        <v>190.81244640294241</v>
      </c>
      <c r="I1120" s="39">
        <f>[2]Emissions!I722</f>
        <v>0</v>
      </c>
      <c r="J1120" s="39">
        <f>[2]Emissions!J722</f>
        <v>0</v>
      </c>
      <c r="K1120" s="39">
        <f>[2]Emissions!K722</f>
        <v>0</v>
      </c>
      <c r="L1120" s="39">
        <f>[2]Emissions!L722</f>
        <v>0</v>
      </c>
      <c r="M1120" s="39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RES_SH_LPG_STD_NEW</v>
      </c>
      <c r="C1121" s="10" t="str">
        <f>[2]Emissions!C1731</f>
        <v>RES_CO2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RES_SH_INS_DST_CND_NEW</v>
      </c>
      <c r="C1122" s="10" t="str">
        <f>[2]Emissions!C1668</f>
        <v>TOT_CO2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TOT_CO2_EQ_GWP_100</v>
      </c>
      <c r="D1123" s="10" t="str">
        <f>[2]Emissions!D1580</f>
        <v>RES</v>
      </c>
      <c r="E1123" s="39">
        <f>[2]Emissions!E1580</f>
        <v>0</v>
      </c>
      <c r="F1123" s="39">
        <f>[2]Emissions!F1580</f>
        <v>27682.142911015599</v>
      </c>
      <c r="G1123" s="39">
        <f>[2]Emissions!G1580</f>
        <v>35987.213339870133</v>
      </c>
      <c r="H1123" s="39">
        <f>[2]Emissions!H1580</f>
        <v>44119.179894717941</v>
      </c>
      <c r="I1123" s="39">
        <f>[2]Emissions!I1580</f>
        <v>44119.179894717927</v>
      </c>
      <c r="J1123" s="39">
        <f>[2]Emissions!J1580</f>
        <v>44119.179894717927</v>
      </c>
      <c r="K1123" s="39">
        <f>[2]Emissions!K1580</f>
        <v>0</v>
      </c>
      <c r="L1123" s="39">
        <f>[2]Emissions!L1580</f>
        <v>0</v>
      </c>
      <c r="M1123" s="39">
        <f>[2]Emissions!M1580</f>
        <v>0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836.75432353037877</v>
      </c>
      <c r="F1124" s="39">
        <f>[2]Emissions!F1259</f>
        <v>1031.3590708494139</v>
      </c>
      <c r="G1124" s="39">
        <f>[2]Emissions!G1259</f>
        <v>1149.8906618530209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RES_SH_DST_SOL_NEW</v>
      </c>
      <c r="C1126" s="10" t="str">
        <f>[2]Emissions!C1638</f>
        <v>RES_CH4</v>
      </c>
      <c r="D1126" s="10" t="str">
        <f>[2]Emissions!D1638</f>
        <v>RES</v>
      </c>
      <c r="E1126" s="39">
        <f>[2]Emissions!E1638</f>
        <v>2369.8448544494981</v>
      </c>
      <c r="F1126" s="39">
        <f>[2]Emissions!F1638</f>
        <v>0</v>
      </c>
      <c r="G1126" s="39">
        <f>[2]Emissions!G1638</f>
        <v>0</v>
      </c>
      <c r="H1126" s="39">
        <f>[2]Emissions!H1638</f>
        <v>0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RES_CK_NGA_EXS</v>
      </c>
      <c r="C1127" s="10" t="str">
        <f>[2]Emissions!C1574</f>
        <v>TOT_CO2</v>
      </c>
      <c r="D1127" s="10" t="str">
        <f>[2]Emissions!D1574</f>
        <v>RES</v>
      </c>
      <c r="E1127" s="39">
        <f>[2]Emissions!E1574</f>
        <v>29507.4494309</v>
      </c>
      <c r="F1127" s="39">
        <f>[2]Emissions!F1574</f>
        <v>11647.677406934219</v>
      </c>
      <c r="G1127" s="39">
        <f>[2]Emissions!G1574</f>
        <v>7765.1182712894752</v>
      </c>
      <c r="H1127" s="39">
        <f>[2]Emissions!H1574</f>
        <v>3882.559135644738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12577.08022751852</v>
      </c>
      <c r="F1128" s="39">
        <f>[2]Emissions!F1468</f>
        <v>11410.943088281359</v>
      </c>
      <c r="G1128" s="39">
        <f>[2]Emissions!G1468</f>
        <v>11056.12694168724</v>
      </c>
      <c r="H1128" s="39">
        <f>[2]Emissions!H1468</f>
        <v>4364.2606348765439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-5.6896691262909957</v>
      </c>
      <c r="J1129" s="39">
        <f>[2]Emissions!J1003</f>
        <v>-5.6896691262909957</v>
      </c>
      <c r="K1129" s="39">
        <f>[2]Emissions!K1003</f>
        <v>-5.6896691262909966</v>
      </c>
      <c r="L1129" s="39">
        <f>[2]Emissions!L1003</f>
        <v>-5.0131781350821267</v>
      </c>
      <c r="M1129" s="39">
        <f>[2]Emissions!M1003</f>
        <v>-97.929593083944496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52908.294235965688</v>
      </c>
      <c r="F1131" s="39">
        <f>[2]Emissions!F770</f>
        <v>40324.384802337903</v>
      </c>
      <c r="G1131" s="39">
        <f>[2]Emissions!G770</f>
        <v>35864.526154299383</v>
      </c>
      <c r="H1131" s="39">
        <f>[2]Emissions!H770</f>
        <v>0</v>
      </c>
      <c r="I1131" s="39">
        <f>[2]Emissions!I770</f>
        <v>0</v>
      </c>
      <c r="J1131" s="39">
        <f>[2]Emissions!J770</f>
        <v>0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0</v>
      </c>
      <c r="F1132" s="39">
        <f>[2]Emissions!F752</f>
        <v>0</v>
      </c>
      <c r="G1132" s="39">
        <f>[2]Emissions!G752</f>
        <v>357.78542206097472</v>
      </c>
      <c r="H1132" s="39">
        <f>[2]Emissions!H752</f>
        <v>0</v>
      </c>
      <c r="I1132" s="39">
        <f>[2]Emissions!I752</f>
        <v>0</v>
      </c>
      <c r="J1132" s="39">
        <f>[2]Emissions!J752</f>
        <v>0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RES_SH_INS_NGA_CND_NEW</v>
      </c>
      <c r="C1134" s="10" t="str">
        <f>[2]Emissions!C1698</f>
        <v>TOT_CO2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RES_SH_INS_COA_NEW</v>
      </c>
      <c r="C1135" s="10" t="str">
        <f>[2]Emissions!C1662</f>
        <v>RES_N2O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RES_CK_LPG_EXS</v>
      </c>
      <c r="C1136" s="10" t="str">
        <f>[2]Emissions!C1568</f>
        <v>RES_N2O</v>
      </c>
      <c r="D1136" s="10" t="str">
        <f>[2]Emissions!D1568</f>
        <v>RES</v>
      </c>
      <c r="E1136" s="39">
        <f>[2]Emissions!E1568</f>
        <v>39.444895263157903</v>
      </c>
      <c r="F1136" s="39">
        <f>[2]Emissions!F1568</f>
        <v>29.58367144736842</v>
      </c>
      <c r="G1136" s="39">
        <f>[2]Emissions!G1568</f>
        <v>19.722447631578952</v>
      </c>
      <c r="H1136" s="39">
        <f>[2]Emissions!H1568</f>
        <v>9.8612238157894705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845.85628536585307</v>
      </c>
      <c r="F1137" s="39">
        <f>[2]Emissions!F1498</f>
        <v>676.68502829268311</v>
      </c>
      <c r="G1137" s="39">
        <f>[2]Emissions!G1498</f>
        <v>507.51377121951288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0</v>
      </c>
      <c r="F1138" s="39">
        <f>[2]Emissions!F1396</f>
        <v>0</v>
      </c>
      <c r="G1138" s="39">
        <f>[2]Emissions!G1396</f>
        <v>0</v>
      </c>
      <c r="H1138" s="39">
        <f>[2]Emissions!H1396</f>
        <v>0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-19771.189640782992</v>
      </c>
      <c r="J1139" s="39">
        <f>[2]Emissions!J997</f>
        <v>-732.83449164095668</v>
      </c>
      <c r="K1139" s="39">
        <f>[2]Emissions!K997</f>
        <v>-914.12984936191003</v>
      </c>
      <c r="L1139" s="39">
        <f>[2]Emissions!L997</f>
        <v>-1095.295702233281</v>
      </c>
      <c r="M1139" s="39">
        <f>[2]Emissions!M997</f>
        <v>-21387.600384895519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2630.5617727150802</v>
      </c>
      <c r="F1141" s="39">
        <f>[2]Emissions!F788</f>
        <v>2630.561772715082</v>
      </c>
      <c r="G1141" s="39">
        <f>[2]Emissions!G788</f>
        <v>4389.1286941509761</v>
      </c>
      <c r="H1141" s="39">
        <f>[2]Emissions!H788</f>
        <v>10229.521766664629</v>
      </c>
      <c r="I1141" s="39">
        <f>[2]Emissions!I788</f>
        <v>12353.048212576319</v>
      </c>
      <c r="J1141" s="39">
        <f>[2]Emissions!J788</f>
        <v>12949.64834337349</v>
      </c>
      <c r="K1141" s="39">
        <f>[2]Emissions!K788</f>
        <v>12949.64834337349</v>
      </c>
      <c r="L1141" s="39">
        <f>[2]Emissions!L788</f>
        <v>11246.41063393989</v>
      </c>
      <c r="M1141" s="39">
        <f>[2]Emissions!M788</f>
        <v>3256.2789752645931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</v>
      </c>
      <c r="F1142" s="39">
        <f>[2]Emissions!F764</f>
        <v>0</v>
      </c>
      <c r="G1142" s="39">
        <f>[2]Emissions!G764</f>
        <v>52.918416015624231</v>
      </c>
      <c r="H1142" s="39">
        <f>[2]Emissions!H764</f>
        <v>330.11826285252658</v>
      </c>
      <c r="I1142" s="39">
        <f>[2]Emissions!I764</f>
        <v>528.15749332005112</v>
      </c>
      <c r="J1142" s="39">
        <f>[2]Emissions!J764</f>
        <v>738.09682035544063</v>
      </c>
      <c r="K1142" s="39">
        <f>[2]Emissions!K764</f>
        <v>793.32466759052954</v>
      </c>
      <c r="L1142" s="39">
        <f>[2]Emissions!L764</f>
        <v>796.09413775598614</v>
      </c>
      <c r="M1142" s="39">
        <f>[2]Emissions!M764</f>
        <v>626.36536669651036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5508.4751477367599</v>
      </c>
      <c r="F1143" s="39">
        <f>[2]Emissions!F746</f>
        <v>5508.4751477367599</v>
      </c>
      <c r="G1143" s="39">
        <f>[2]Emissions!G746</f>
        <v>8856.3705809659314</v>
      </c>
      <c r="H1143" s="39">
        <f>[2]Emissions!H746</f>
        <v>19875.56553597586</v>
      </c>
      <c r="I1143" s="39">
        <f>[2]Emissions!I746</f>
        <v>25867.652979514671</v>
      </c>
      <c r="J1143" s="39">
        <f>[2]Emissions!J746</f>
        <v>27116.951523924359</v>
      </c>
      <c r="K1143" s="39">
        <f>[2]Emissions!K746</f>
        <v>27113.575409441801</v>
      </c>
      <c r="L1143" s="39">
        <f>[2]Emissions!L746</f>
        <v>23547.388679856649</v>
      </c>
      <c r="M1143" s="39">
        <f>[2]Emissions!M746</f>
        <v>6817.8967651422963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109.1956849012999</v>
      </c>
      <c r="M1144" s="39">
        <f>[2]Emissions!M710</f>
        <v>435.8380807518609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6997.0146320314952</v>
      </c>
      <c r="F1145" s="39">
        <f>[2]Emissions!F758</f>
        <v>7069.7729477904659</v>
      </c>
      <c r="G1145" s="39">
        <f>[2]Emissions!G758</f>
        <v>0</v>
      </c>
      <c r="H1145" s="39">
        <f>[2]Emissions!H758</f>
        <v>0</v>
      </c>
      <c r="I1145" s="39">
        <f>[2]Emissions!I758</f>
        <v>0</v>
      </c>
      <c r="J1145" s="39">
        <f>[2]Emissions!J758</f>
        <v>0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RES_SH_NGA_CND_NEW</v>
      </c>
      <c r="C1146" s="10" t="str">
        <f>[2]Emissions!C1742</f>
        <v>RES_N2O</v>
      </c>
      <c r="D1146" s="10" t="str">
        <f>[2]Emissions!D1742</f>
        <v>RES</v>
      </c>
      <c r="E1146" s="39">
        <f>[2]Emissions!E1742</f>
        <v>16.0309867372717</v>
      </c>
      <c r="F1146" s="39">
        <f>[2]Emissions!F1742</f>
        <v>257.98731013955819</v>
      </c>
      <c r="G1146" s="39">
        <f>[2]Emissions!G1742</f>
        <v>293.93342859362031</v>
      </c>
      <c r="H1146" s="39">
        <f>[2]Emissions!H1742</f>
        <v>371.12250856761909</v>
      </c>
      <c r="I1146" s="39">
        <f>[2]Emissions!I1742</f>
        <v>428.58051501091342</v>
      </c>
      <c r="J1146" s="39">
        <f>[2]Emissions!J1742</f>
        <v>357.04348111462349</v>
      </c>
      <c r="K1146" s="39">
        <f>[2]Emissions!K1742</f>
        <v>177.41555127495781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2114.84789788121</v>
      </c>
      <c r="F1147" s="39">
        <f>[2]Emissions!F704</f>
        <v>1691.8783183049679</v>
      </c>
      <c r="G1147" s="39">
        <f>[2]Emissions!G704</f>
        <v>1268.9087387287259</v>
      </c>
      <c r="H1147" s="39">
        <f>[2]Emissions!H704</f>
        <v>845.93915915248351</v>
      </c>
      <c r="I1147" s="39">
        <f>[2]Emissions!I704</f>
        <v>422.96957957624181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257.67193758103213</v>
      </c>
      <c r="F1148" s="39">
        <f>[2]Emissions!F1321</f>
        <v>1220.960703648301</v>
      </c>
      <c r="G1148" s="39">
        <f>[2]Emissions!G1321</f>
        <v>1299.480266244364</v>
      </c>
      <c r="H1148" s="39">
        <f>[2]Emissions!H1321</f>
        <v>3113.7822570975609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0</v>
      </c>
      <c r="I1149" s="39">
        <f>[2]Emissions!I1035</f>
        <v>0</v>
      </c>
      <c r="J1149" s="39">
        <f>[2]Emissions!J1035</f>
        <v>0</v>
      </c>
      <c r="K1149" s="39">
        <f>[2]Emissions!K1035</f>
        <v>0</v>
      </c>
      <c r="L1149" s="39">
        <f>[2]Emissions!L1035</f>
        <v>0</v>
      </c>
      <c r="M1149" s="39">
        <f>[2]Emissions!M1035</f>
        <v>0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10944.322066097689</v>
      </c>
      <c r="F1150" s="39">
        <f>[2]Emissions!F1329</f>
        <v>4894.6457993827144</v>
      </c>
      <c r="G1150" s="39">
        <f>[2]Emissions!G1329</f>
        <v>4894.6457993827144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1030.17404060902</v>
      </c>
      <c r="F1151" s="39">
        <f>[2]Emissions!F1113</f>
        <v>5988.4066069891624</v>
      </c>
      <c r="G1151" s="39">
        <f>[2]Emissions!G1113</f>
        <v>9377.8558296612136</v>
      </c>
      <c r="H1151" s="39">
        <f>[2]Emissions!H1113</f>
        <v>14678.607180185631</v>
      </c>
      <c r="I1151" s="39">
        <f>[2]Emissions!I1113</f>
        <v>15386.762196017729</v>
      </c>
      <c r="J1151" s="39">
        <f>[2]Emissions!J1113</f>
        <v>18890.065954117708</v>
      </c>
      <c r="K1151" s="39">
        <f>[2]Emissions!K1113</f>
        <v>21712.125441519809</v>
      </c>
      <c r="L1151" s="39">
        <f>[2]Emissions!L1113</f>
        <v>22725.561745290412</v>
      </c>
      <c r="M1151" s="39">
        <f>[2]Emissions!M1113</f>
        <v>22874.601110032319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1.1640817901234571E-2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24.731282013412809</v>
      </c>
      <c r="F1155" s="39">
        <f>[2]Emissions!F1074</f>
        <v>16.962187539741969</v>
      </c>
      <c r="G1155" s="39">
        <f>[2]Emissions!G1074</f>
        <v>21.246604644808741</v>
      </c>
      <c r="H1155" s="39">
        <f>[2]Emissions!H1074</f>
        <v>6.5323876487633781</v>
      </c>
      <c r="I1155" s="39">
        <f>[2]Emissions!I1074</f>
        <v>3.354727049181037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0</v>
      </c>
      <c r="L1157" s="39">
        <f>[2]Emissions!L635</f>
        <v>0</v>
      </c>
      <c r="M1157" s="39">
        <f>[2]Emissions!M635</f>
        <v>0.31881775763131598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0</v>
      </c>
      <c r="M1159" s="39">
        <f>[2]Emissions!M630</f>
        <v>0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-186.28821920303781</v>
      </c>
      <c r="J1163" s="39">
        <f>[2]Emissions!J326</f>
        <v>-1241.921461353586</v>
      </c>
      <c r="K1163" s="39">
        <f>[2]Emissions!K326</f>
        <v>-7699.9130603922304</v>
      </c>
      <c r="L1163" s="39">
        <f>[2]Emissions!L326</f>
        <v>-47938.168408248399</v>
      </c>
      <c r="M1163" s="39">
        <f>[2]Emissions!M326</f>
        <v>-282661.3246040761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307.13554004267343</v>
      </c>
      <c r="F1165" s="39">
        <f>[2]Emissions!F555</f>
        <v>159.2297377184874</v>
      </c>
      <c r="G1165" s="39">
        <f>[2]Emissions!G555</f>
        <v>139.00906536869749</v>
      </c>
      <c r="H1165" s="39">
        <f>[2]Emissions!H555</f>
        <v>275.09156469573969</v>
      </c>
      <c r="I1165" s="39">
        <f>[2]Emissions!I555</f>
        <v>0</v>
      </c>
      <c r="J1165" s="39">
        <f>[2]Emissions!J555</f>
        <v>0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13822.3146</v>
      </c>
      <c r="F1169" s="39">
        <f>[2]Emissions!F392</f>
        <v>17764.602758133329</v>
      </c>
      <c r="G1169" s="39">
        <f>[2]Emissions!G392</f>
        <v>12378.34186881634</v>
      </c>
      <c r="H1169" s="39">
        <f>[2]Emissions!H392</f>
        <v>5528.9258400000008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57786.71002051315</v>
      </c>
      <c r="F1170" s="39">
        <f>[2]Emissions!F538</f>
        <v>38973.311570898673</v>
      </c>
      <c r="G1170" s="39">
        <f>[2]Emissions!G538</f>
        <v>32614.31624773478</v>
      </c>
      <c r="H1170" s="39">
        <f>[2]Emissions!H538</f>
        <v>57786.71002051315</v>
      </c>
      <c r="I1170" s="39">
        <f>[2]Emissions!I538</f>
        <v>4440.2464418469353</v>
      </c>
      <c r="J1170" s="39">
        <f>[2]Emissions!J538</f>
        <v>0</v>
      </c>
      <c r="K1170" s="39">
        <f>[2]Emissions!K538</f>
        <v>0</v>
      </c>
      <c r="L1170" s="39">
        <f>[2]Emissions!L538</f>
        <v>0</v>
      </c>
      <c r="M1170" s="39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41395.818383346668</v>
      </c>
      <c r="F1172" s="39">
        <f>[2]Emissions!F499</f>
        <v>34496.515319455568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13798.60612778223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159935.23502853571</v>
      </c>
      <c r="F1173" s="39">
        <f>[2]Emissions!F408</f>
        <v>107976.32098123011</v>
      </c>
      <c r="G1173" s="39">
        <f>[2]Emissions!G408</f>
        <v>99165.814783349982</v>
      </c>
      <c r="H1173" s="39">
        <f>[2]Emissions!H408</f>
        <v>42130.385719499987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18072.692293771761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18410.93596903903</v>
      </c>
      <c r="G1177" s="39">
        <f>[2]Emissions!G241</f>
        <v>16293.47620536282</v>
      </c>
      <c r="H1177" s="39">
        <f>[2]Emissions!H241</f>
        <v>23183.947625848989</v>
      </c>
      <c r="I1177" s="39">
        <f>[2]Emissions!I241</f>
        <v>0</v>
      </c>
      <c r="J1177" s="39">
        <f>[2]Emissions!J241</f>
        <v>0</v>
      </c>
      <c r="K1177" s="39">
        <f>[2]Emissions!K241</f>
        <v>0</v>
      </c>
      <c r="L1177" s="39">
        <f>[2]Emissions!L241</f>
        <v>0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40818.735166544007</v>
      </c>
      <c r="F1178" s="39">
        <f>[2]Emissions!F55</f>
        <v>42368.25173887275</v>
      </c>
      <c r="G1178" s="39">
        <f>[2]Emissions!G55</f>
        <v>48540.365842123567</v>
      </c>
      <c r="H1178" s="39">
        <f>[2]Emissions!H55</f>
        <v>48942.182728129781</v>
      </c>
      <c r="I1178" s="39">
        <f>[2]Emissions!I55</f>
        <v>49953.808060427313</v>
      </c>
      <c r="J1178" s="39">
        <f>[2]Emissions!J55</f>
        <v>51386.409523638496</v>
      </c>
      <c r="K1178" s="39">
        <f>[2]Emissions!K55</f>
        <v>52488.841817420063</v>
      </c>
      <c r="L1178" s="39">
        <f>[2]Emissions!L55</f>
        <v>53409.257229283379</v>
      </c>
      <c r="M1178" s="39">
        <f>[2]Emissions!M55</f>
        <v>54076.418209838812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UPS_BIO_REF_GEN2_FT_LGC_DST_CCS_NEW</v>
      </c>
      <c r="C1181" s="10" t="str">
        <f>[2]Emissions!C2318</f>
        <v>TOT_CO2_EQ_GWP_100</v>
      </c>
      <c r="D1181" s="10" t="str">
        <f>[2]Emissions!D2318</f>
        <v>UPS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TRA_ROA_MTR_NGA_NEW</v>
      </c>
      <c r="C1183" s="10" t="str">
        <f>[2]Emissions!C2312</f>
        <v>TOT_CO2</v>
      </c>
      <c r="D1183" s="10" t="str">
        <f>[2]Emissions!D2312</f>
        <v>TRA</v>
      </c>
      <c r="E1183" s="39">
        <f>[2]Emissions!E2312</f>
        <v>0</v>
      </c>
      <c r="F1183" s="39">
        <f>[2]Emissions!F2312</f>
        <v>52.585776249999888</v>
      </c>
      <c r="G1183" s="39">
        <f>[2]Emissions!G2312</f>
        <v>71.08713499999989</v>
      </c>
      <c r="H1183" s="39">
        <f>[2]Emissions!H2312</f>
        <v>71.08713499999989</v>
      </c>
      <c r="I1183" s="39">
        <f>[2]Emissions!I2312</f>
        <v>71.08713499999989</v>
      </c>
      <c r="J1183" s="39">
        <f>[2]Emissions!J2312</f>
        <v>3547.7654439679591</v>
      </c>
      <c r="K1183" s="39">
        <f>[2]Emissions!K2312</f>
        <v>13840.12808171603</v>
      </c>
      <c r="L1183" s="39">
        <f>[2]Emissions!L2312</f>
        <v>13840.12808171603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TRA_ROA_MTR_NGA_EXS</v>
      </c>
      <c r="C1184" s="10" t="str">
        <f>[2]Emissions!C2305</f>
        <v>TOT_CH4</v>
      </c>
      <c r="D1184" s="10" t="str">
        <f>[2]Emissions!D2305</f>
        <v>TRA</v>
      </c>
      <c r="E1184" s="39">
        <f>[2]Emissions!E2305</f>
        <v>3.0371212121212121E-4</v>
      </c>
      <c r="F1184" s="39">
        <f>[2]Emissions!F2305</f>
        <v>1.5185606060606061E-4</v>
      </c>
      <c r="G1184" s="39">
        <f>[2]Emissions!G2305</f>
        <v>0</v>
      </c>
      <c r="H1184" s="39">
        <f>[2]Emissions!H2305</f>
        <v>0</v>
      </c>
      <c r="I1184" s="39">
        <f>[2]Emissions!I2305</f>
        <v>0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6.8281751216572094E-5</v>
      </c>
      <c r="J1188" s="39">
        <f>[2]Emissions!J618</f>
        <v>4.2391587213621841E-4</v>
      </c>
      <c r="K1188" s="39">
        <f>[2]Emissions!K618</f>
        <v>2.7475215356704821E-3</v>
      </c>
      <c r="L1188" s="39">
        <f>[2]Emissions!L618</f>
        <v>1.7102321059293959E-2</v>
      </c>
      <c r="M1188" s="39">
        <f>[2]Emissions!M618</f>
        <v>0.1009968329759099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TRA_CO2</v>
      </c>
      <c r="D1189" s="10" t="str">
        <f>[2]Emissions!D2105</f>
        <v>TRA</v>
      </c>
      <c r="E1189" s="39">
        <f>[2]Emissions!E2105</f>
        <v>83185.303043046355</v>
      </c>
      <c r="F1189" s="39">
        <f>[2]Emissions!F2105</f>
        <v>41592.651521523178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UPS_NGA2MTH_NEW</v>
      </c>
      <c r="C1198" s="10" t="str">
        <f>[2]Emissions!C2357</f>
        <v>UPS_CH4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348.20457462765393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UPS_NGA2DST_NEW</v>
      </c>
      <c r="C1199" s="10" t="str">
        <f>[2]Emissions!C2351</f>
        <v>TOT_CO2_EQ_GWP_100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13971.330742911539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TRA_ROA_MTR_LNG_NEW</v>
      </c>
      <c r="C1201" s="10" t="str">
        <f>[2]Emissions!C2287</f>
        <v>TOT_CH4</v>
      </c>
      <c r="D1201" s="10" t="str">
        <f>[2]Emissions!D2287</f>
        <v>TRA</v>
      </c>
      <c r="E1201" s="39">
        <f>[2]Emissions!E2287</f>
        <v>0</v>
      </c>
      <c r="F1201" s="39">
        <f>[2]Emissions!F2287</f>
        <v>0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3.1284781188765501E-2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</v>
      </c>
      <c r="L1203" s="39">
        <f>[2]Emissions!L391</f>
        <v>0</v>
      </c>
      <c r="M1203" s="39">
        <f>[2]Emissions!M391</f>
        <v>0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206.26313731808679</v>
      </c>
      <c r="F1205" s="39">
        <f>[2]Emissions!F1328</f>
        <v>92.247376543209839</v>
      </c>
      <c r="G1205" s="39">
        <f>[2]Emissions!G1328</f>
        <v>92.247376543209839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11.72031095658633</v>
      </c>
      <c r="F1207" s="39">
        <f>[2]Emissions!F1073</f>
        <v>2449.6226619184172</v>
      </c>
      <c r="G1207" s="39">
        <f>[2]Emissions!G1073</f>
        <v>4606.5527851214501</v>
      </c>
      <c r="H1207" s="39">
        <f>[2]Emissions!H1073</f>
        <v>7171.3369217074032</v>
      </c>
      <c r="I1207" s="39">
        <f>[2]Emissions!I1073</f>
        <v>9366.0334702776781</v>
      </c>
      <c r="J1207" s="39">
        <f>[2]Emissions!J1073</f>
        <v>9856.3106429581858</v>
      </c>
      <c r="K1207" s="39">
        <f>[2]Emissions!K1073</f>
        <v>10239.421719114791</v>
      </c>
      <c r="L1207" s="39">
        <f>[2]Emissions!L1073</f>
        <v>10821.660574990359</v>
      </c>
      <c r="M1207" s="39">
        <f>[2]Emissions!M1073</f>
        <v>11494.95233174983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2.0635766490739349</v>
      </c>
      <c r="F1208" s="39">
        <f>[2]Emissions!F1320</f>
        <v>9.7781156191801983</v>
      </c>
      <c r="G1208" s="39">
        <f>[2]Emissions!G1320</f>
        <v>10.4069428690152</v>
      </c>
      <c r="H1208" s="39">
        <f>[2]Emissions!H1320</f>
        <v>24.93685737130988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902.38353838446255</v>
      </c>
      <c r="F1209" s="39">
        <f>[2]Emissions!F385</f>
        <v>914.22453984697802</v>
      </c>
      <c r="G1209" s="39">
        <f>[2]Emissions!G385</f>
        <v>541.43012303067746</v>
      </c>
      <c r="H1209" s="39">
        <f>[2]Emissions!H385</f>
        <v>360.95341535378498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TRA_CO2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24916.386742037579</v>
      </c>
      <c r="H1212" s="39">
        <f>[2]Emissions!H2234</f>
        <v>24916.386742037579</v>
      </c>
      <c r="I1212" s="39">
        <f>[2]Emissions!I2234</f>
        <v>24916.386742037579</v>
      </c>
      <c r="J1212" s="39">
        <f>[2]Emissions!J2234</f>
        <v>24916.386742037579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TRA_ROA_LCV_GSL_EXS</v>
      </c>
      <c r="C1213" s="10" t="str">
        <f>[2]Emissions!C2227</f>
        <v>TRA_CH4</v>
      </c>
      <c r="D1213" s="10" t="str">
        <f>[2]Emissions!D2227</f>
        <v>TRA</v>
      </c>
      <c r="E1213" s="39">
        <f>[2]Emissions!E2227</f>
        <v>750.83558750000009</v>
      </c>
      <c r="F1213" s="39">
        <f>[2]Emissions!F2227</f>
        <v>375.41779374999999</v>
      </c>
      <c r="G1213" s="39">
        <f>[2]Emissions!G2227</f>
        <v>0</v>
      </c>
      <c r="H1213" s="39">
        <f>[2]Emissions!H2227</f>
        <v>0</v>
      </c>
      <c r="I1213" s="39">
        <f>[2]Emissions!I2227</f>
        <v>0</v>
      </c>
      <c r="J1213" s="39">
        <f>[2]Emissions!J2227</f>
        <v>0</v>
      </c>
      <c r="K1213" s="39">
        <f>[2]Emissions!K2227</f>
        <v>0</v>
      </c>
      <c r="L1213" s="39">
        <f>[2]Emissions!L2227</f>
        <v>0</v>
      </c>
      <c r="M1213" s="39">
        <f>[2]Emissions!M2227</f>
        <v>0</v>
      </c>
    </row>
    <row r="1214" spans="1:13">
      <c r="A1214" s="10" t="str">
        <f>[2]Emissions!A2220</f>
        <v>EUR</v>
      </c>
      <c r="B1214" s="10" t="str">
        <f>[2]Emissions!B2220</f>
        <v>TRA_ROA_LCV_DST_NEW</v>
      </c>
      <c r="C1214" s="10" t="str">
        <f>[2]Emissions!C2220</f>
        <v>TOT_CO2_EQ_GWP_100</v>
      </c>
      <c r="D1214" s="10" t="str">
        <f>[2]Emissions!D2220</f>
        <v>TRA</v>
      </c>
      <c r="E1214" s="39">
        <f>[2]Emissions!E2220</f>
        <v>5091.6131532668678</v>
      </c>
      <c r="F1214" s="39">
        <f>[2]Emissions!F2220</f>
        <v>26286.666568603261</v>
      </c>
      <c r="G1214" s="39">
        <f>[2]Emissions!G2220</f>
        <v>21195.053415336399</v>
      </c>
      <c r="H1214" s="39">
        <f>[2]Emissions!H2220</f>
        <v>25991.434776449121</v>
      </c>
      <c r="I1214" s="39">
        <f>[2]Emissions!I2220</f>
        <v>24100.58482311308</v>
      </c>
      <c r="J1214" s="39">
        <f>[2]Emissions!J2220</f>
        <v>10282.388642902921</v>
      </c>
      <c r="K1214" s="39">
        <f>[2]Emissions!K2220</f>
        <v>10282.388642902921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TRA_ROA_LCV_DST_EXS</v>
      </c>
      <c r="C1215" s="10" t="str">
        <f>[2]Emissions!C2213</f>
        <v>TOT_CO2</v>
      </c>
      <c r="D1215" s="10" t="str">
        <f>[2]Emissions!D2213</f>
        <v>TRA</v>
      </c>
      <c r="E1215" s="39">
        <f>[2]Emissions!E2213</f>
        <v>66495.321904527562</v>
      </c>
      <c r="F1215" s="39">
        <f>[2]Emissions!F2213</f>
        <v>33247.660952263781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0</v>
      </c>
      <c r="K1215" s="39">
        <f>[2]Emissions!K2213</f>
        <v>0</v>
      </c>
      <c r="L1215" s="39">
        <f>[2]Emissions!L2213</f>
        <v>0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TRA_CO2</v>
      </c>
      <c r="D1216" s="10" t="str">
        <f>[2]Emissions!D2180</f>
        <v>TRA</v>
      </c>
      <c r="E1216" s="39">
        <f>[2]Emissions!E2180</f>
        <v>150.2642361111111</v>
      </c>
      <c r="F1216" s="39">
        <f>[2]Emissions!F2180</f>
        <v>75.199200303819424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TRA_ROA_CAR_LPG_NEW</v>
      </c>
      <c r="C1217" s="10" t="str">
        <f>[2]Emissions!C2140</f>
        <v>TOT_CO2</v>
      </c>
      <c r="D1217" s="10" t="str">
        <f>[2]Emissions!D2140</f>
        <v>TRA</v>
      </c>
      <c r="E1217" s="39">
        <f>[2]Emissions!E2140</f>
        <v>3930.5629238067022</v>
      </c>
      <c r="F1217" s="39">
        <f>[2]Emissions!F2140</f>
        <v>5487.9086961811317</v>
      </c>
      <c r="G1217" s="39">
        <f>[2]Emissions!G2140</f>
        <v>2934.5290132727409</v>
      </c>
      <c r="H1217" s="39">
        <f>[2]Emissions!H2140</f>
        <v>1557.34577237443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TRA_N2O</v>
      </c>
      <c r="D1218" s="10" t="str">
        <f>[2]Emissions!D2133</f>
        <v>TRA</v>
      </c>
      <c r="E1218" s="39">
        <f>[2]Emissions!E2133</f>
        <v>377.5801728577357</v>
      </c>
      <c r="F1218" s="39">
        <f>[2]Emissions!F2133</f>
        <v>1033.779889906466</v>
      </c>
      <c r="G1218" s="39">
        <f>[2]Emissions!G2133</f>
        <v>1197.010160758894</v>
      </c>
      <c r="H1218" s="39">
        <f>[2]Emissions!H2133</f>
        <v>1189.514334624605</v>
      </c>
      <c r="I1218" s="39">
        <f>[2]Emissions!I2133</f>
        <v>533.31461757587499</v>
      </c>
      <c r="J1218" s="39">
        <f>[2]Emissions!J2133</f>
        <v>370.0843467234468</v>
      </c>
      <c r="K1218" s="39">
        <f>[2]Emissions!K2133</f>
        <v>0</v>
      </c>
      <c r="L1218" s="39">
        <f>[2]Emissions!L2133</f>
        <v>0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TRA_CO2</v>
      </c>
      <c r="D1219" s="10" t="str">
        <f>[2]Emissions!D2126</f>
        <v>TRA</v>
      </c>
      <c r="E1219" s="39">
        <f>[2]Emissions!E2126</f>
        <v>215617.41382323761</v>
      </c>
      <c r="F1219" s="39">
        <f>[2]Emissions!F2126</f>
        <v>107808.70691161881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TRA_ROA_CAR_GPH_NEW</v>
      </c>
      <c r="C1220" s="10" t="str">
        <f>[2]Emissions!C2119</f>
        <v>TRA_CH4</v>
      </c>
      <c r="D1220" s="10" t="str">
        <f>[2]Emissions!D2119</f>
        <v>TRA</v>
      </c>
      <c r="E1220" s="39">
        <f>[2]Emissions!E2119</f>
        <v>0</v>
      </c>
      <c r="F1220" s="39">
        <f>[2]Emissions!F2119</f>
        <v>2.8607136592768021</v>
      </c>
      <c r="G1220" s="39">
        <f>[2]Emissions!G2119</f>
        <v>17.132935547068751</v>
      </c>
      <c r="H1220" s="39">
        <f>[2]Emissions!H2119</f>
        <v>102.938331223075</v>
      </c>
      <c r="I1220" s="39">
        <f>[2]Emissions!I2119</f>
        <v>586.5015167183609</v>
      </c>
      <c r="J1220" s="39">
        <f>[2]Emissions!J2119</f>
        <v>572.22929483056896</v>
      </c>
      <c r="K1220" s="39">
        <f>[2]Emissions!K2119</f>
        <v>486.42389915456278</v>
      </c>
      <c r="L1220" s="39">
        <f>[2]Emissions!L2119</f>
        <v>0</v>
      </c>
      <c r="M1220" s="39">
        <f>[2]Emissions!M2119</f>
        <v>3.810102660551832</v>
      </c>
    </row>
    <row r="1221" spans="1:13">
      <c r="A1221" s="10" t="str">
        <f>[2]Emissions!A2098</f>
        <v>EUR</v>
      </c>
      <c r="B1221" s="10" t="str">
        <f>[2]Emissions!B2098</f>
        <v>TRA_ROA_BUS_NGA_NEW</v>
      </c>
      <c r="C1221" s="10" t="str">
        <f>[2]Emissions!C2098</f>
        <v>TRA_CH4</v>
      </c>
      <c r="D1221" s="10" t="str">
        <f>[2]Emissions!D2098</f>
        <v>TRA</v>
      </c>
      <c r="E1221" s="39">
        <f>[2]Emissions!E2098</f>
        <v>19.37740222714158</v>
      </c>
      <c r="F1221" s="39">
        <f>[2]Emissions!F2098</f>
        <v>24.800431180370978</v>
      </c>
      <c r="G1221" s="39">
        <f>[2]Emissions!G2098</f>
        <v>24.800431180370971</v>
      </c>
      <c r="H1221" s="39">
        <f>[2]Emissions!H2098</f>
        <v>12.038594418512499</v>
      </c>
      <c r="I1221" s="39">
        <f>[2]Emissions!I2098</f>
        <v>5.4230289532293963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1.29153090710337</v>
      </c>
      <c r="F1222" s="39">
        <f>[2]Emissions!F1112</f>
        <v>7.5076753173242414</v>
      </c>
      <c r="G1222" s="39">
        <f>[2]Emissions!G1112</f>
        <v>11.757033441850909</v>
      </c>
      <c r="H1222" s="39">
        <f>[2]Emissions!H1112</f>
        <v>18.402594221100369</v>
      </c>
      <c r="I1222" s="39">
        <f>[2]Emissions!I1112</f>
        <v>19.290409341569461</v>
      </c>
      <c r="J1222" s="39">
        <f>[2]Emissions!J1112</f>
        <v>23.682507086423751</v>
      </c>
      <c r="K1222" s="39">
        <f>[2]Emissions!K1112</f>
        <v>27.22052775669864</v>
      </c>
      <c r="L1222" s="39">
        <f>[2]Emissions!L1112</f>
        <v>28.491074535305611</v>
      </c>
      <c r="M1222" s="39">
        <f>[2]Emissions!M1112</f>
        <v>28.677925434621049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TRA_NAV_INT_LNG_NEW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0</v>
      </c>
      <c r="F1224" s="39">
        <f>[2]Emissions!F1973</f>
        <v>0</v>
      </c>
      <c r="G1224" s="39">
        <f>[2]Emissions!G1973</f>
        <v>0</v>
      </c>
      <c r="H1224" s="39">
        <f>[2]Emissions!H1973</f>
        <v>0</v>
      </c>
      <c r="I1224" s="39">
        <f>[2]Emissions!I1973</f>
        <v>0</v>
      </c>
      <c r="J1224" s="39">
        <f>[2]Emissions!J1973</f>
        <v>0</v>
      </c>
      <c r="K1224" s="39">
        <f>[2]Emissions!K1973</f>
        <v>11376.326222894601</v>
      </c>
      <c r="L1224" s="39">
        <f>[2]Emissions!L1973</f>
        <v>26620.03877962683</v>
      </c>
      <c r="M1224" s="39">
        <f>[2]Emissions!M1973</f>
        <v>41779.064044377199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TRA_N2O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UPS_COA2NGA_NEW</v>
      </c>
      <c r="C1229" s="10" t="str">
        <f>[2]Emissions!C2345</f>
        <v>TOT_CO2</v>
      </c>
      <c r="D1229" s="10" t="str">
        <f>[2]Emissions!D2345</f>
        <v>UPS</v>
      </c>
      <c r="E1229" s="39">
        <f>[2]Emissions!E2345</f>
        <v>0</v>
      </c>
      <c r="F1229" s="39">
        <f>[2]Emissions!F2345</f>
        <v>0</v>
      </c>
      <c r="G1229" s="39">
        <f>[2]Emissions!G2345</f>
        <v>0</v>
      </c>
      <c r="H1229" s="39">
        <f>[2]Emissions!H2345</f>
        <v>0</v>
      </c>
      <c r="I1229" s="39">
        <f>[2]Emissions!I2345</f>
        <v>0</v>
      </c>
      <c r="J1229" s="39">
        <f>[2]Emissions!J2345</f>
        <v>0</v>
      </c>
      <c r="K1229" s="39">
        <f>[2]Emissions!K2345</f>
        <v>0</v>
      </c>
      <c r="L1229" s="39">
        <f>[2]Emissions!L2345</f>
        <v>0</v>
      </c>
      <c r="M1229" s="39">
        <f>[2]Emissions!M2345</f>
        <v>0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TRA_ROA_MTR_DST_EXS</v>
      </c>
      <c r="C1231" s="10" t="str">
        <f>[2]Emissions!C2271</f>
        <v>TOT_CO2_EQ_GWP_100</v>
      </c>
      <c r="D1231" s="10" t="str">
        <f>[2]Emissions!D2271</f>
        <v>TRA</v>
      </c>
      <c r="E1231" s="39">
        <f>[2]Emissions!E2271</f>
        <v>130020.0089696599</v>
      </c>
      <c r="F1231" s="39">
        <f>[2]Emissions!F2271</f>
        <v>65010.004484829937</v>
      </c>
      <c r="G1231" s="39">
        <f>[2]Emissions!G2271</f>
        <v>0</v>
      </c>
      <c r="H1231" s="39">
        <f>[2]Emissions!H2271</f>
        <v>0</v>
      </c>
      <c r="I1231" s="39">
        <f>[2]Emissions!I2271</f>
        <v>0</v>
      </c>
      <c r="J1231" s="39">
        <f>[2]Emissions!J2271</f>
        <v>0</v>
      </c>
      <c r="K1231" s="39">
        <f>[2]Emissions!K2271</f>
        <v>0</v>
      </c>
      <c r="L1231" s="39">
        <f>[2]Emissions!L2271</f>
        <v>0</v>
      </c>
      <c r="M1231" s="39">
        <f>[2]Emissions!M2271</f>
        <v>0</v>
      </c>
    </row>
    <row r="1232" spans="1:13">
      <c r="A1232" s="10" t="str">
        <f>[2]Emissions!A2059</f>
        <v>EUR</v>
      </c>
      <c r="B1232" s="10" t="str">
        <f>[2]Emissions!B2059</f>
        <v>TRA_ROA_BUS_DST_EXS</v>
      </c>
      <c r="C1232" s="10" t="str">
        <f>[2]Emissions!C2059</f>
        <v>TOT_CO2_EQ_GWP_100</v>
      </c>
      <c r="D1232" s="10" t="str">
        <f>[2]Emissions!D2059</f>
        <v>TRA</v>
      </c>
      <c r="E1232" s="39">
        <f>[2]Emissions!E2059</f>
        <v>13410.84860213506</v>
      </c>
      <c r="F1232" s="39">
        <f>[2]Emissions!F2059</f>
        <v>11669.4529429389</v>
      </c>
      <c r="G1232" s="39">
        <f>[2]Emissions!G2059</f>
        <v>0</v>
      </c>
      <c r="H1232" s="39">
        <f>[2]Emissions!H2059</f>
        <v>0</v>
      </c>
      <c r="I1232" s="39">
        <f>[2]Emissions!I2059</f>
        <v>0</v>
      </c>
      <c r="J1232" s="39">
        <f>[2]Emissions!J2059</f>
        <v>0</v>
      </c>
      <c r="K1232" s="39">
        <f>[2]Emissions!K2059</f>
        <v>0</v>
      </c>
      <c r="L1232" s="39">
        <f>[2]Emissions!L2059</f>
        <v>0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1.69320987654321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4.5264283335565807E-2</v>
      </c>
      <c r="F1235" s="39">
        <f>[2]Emissions!F811</f>
        <v>4.52642833355658E-2</v>
      </c>
      <c r="G1235" s="39">
        <f>[2]Emissions!G811</f>
        <v>4.52642833355658E-2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0.45638455999999988</v>
      </c>
      <c r="F1237" s="39">
        <f>[2]Emissions!F59</f>
        <v>0.34228841999999993</v>
      </c>
      <c r="G1237" s="39">
        <f>[2]Emissions!G59</f>
        <v>0.22819228</v>
      </c>
      <c r="H1237" s="39">
        <f>[2]Emissions!H59</f>
        <v>0.11409614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526.35035390946496</v>
      </c>
      <c r="J1239" s="39">
        <f>[2]Emissions!J1287</f>
        <v>263.17517695473248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0</v>
      </c>
      <c r="H1241" s="39">
        <f>[2]Emissions!H819</f>
        <v>0</v>
      </c>
      <c r="I1241" s="39">
        <f>[2]Emissions!I819</f>
        <v>1548.105537371742</v>
      </c>
      <c r="J1241" s="39">
        <f>[2]Emissions!J819</f>
        <v>2057.5220244831562</v>
      </c>
      <c r="K1241" s="39">
        <f>[2]Emissions!K819</f>
        <v>2235.9399834493061</v>
      </c>
      <c r="L1241" s="39">
        <f>[2]Emissions!L819</f>
        <v>1117.9699917300111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783.41263821052632</v>
      </c>
      <c r="F1242" s="39">
        <f>[2]Emissions!F380</f>
        <v>933.67020252631562</v>
      </c>
      <c r="G1242" s="39">
        <f>[2]Emissions!G380</f>
        <v>1060.802455578948</v>
      </c>
      <c r="H1242" s="39">
        <f>[2]Emissions!H380</f>
        <v>306.8805964419106</v>
      </c>
      <c r="I1242" s="39">
        <f>[2]Emissions!I380</f>
        <v>0</v>
      </c>
      <c r="J1242" s="39">
        <f>[2]Emissions!J380</f>
        <v>174.8640379725604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TRA_ROA_MTR_GSL_EXS</v>
      </c>
      <c r="C1245" s="10" t="str">
        <f>[2]Emissions!C2281</f>
        <v>TOT_CH4</v>
      </c>
      <c r="D1245" s="10" t="str">
        <f>[2]Emissions!D2281</f>
        <v>TRA</v>
      </c>
      <c r="E1245" s="39">
        <f>[2]Emissions!E2281</f>
        <v>6.221002368064954E-2</v>
      </c>
      <c r="F1245" s="39">
        <f>[2]Emissions!F2281</f>
        <v>1.6371058863328819E-2</v>
      </c>
      <c r="G1245" s="39">
        <f>[2]Emissions!G2281</f>
        <v>0</v>
      </c>
      <c r="H1245" s="39">
        <f>[2]Emissions!H2281</f>
        <v>0</v>
      </c>
      <c r="I1245" s="39">
        <f>[2]Emissions!I2281</f>
        <v>0</v>
      </c>
      <c r="J1245" s="39">
        <f>[2]Emissions!J2281</f>
        <v>0</v>
      </c>
      <c r="K1245" s="39">
        <f>[2]Emissions!K2281</f>
        <v>0</v>
      </c>
      <c r="L1245" s="39">
        <f>[2]Emissions!L2281</f>
        <v>0</v>
      </c>
      <c r="M1245" s="39">
        <f>[2]Emissions!M2281</f>
        <v>0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TRA_CO2</v>
      </c>
      <c r="D1246" s="10" t="str">
        <f>[2]Emissions!D2173</f>
        <v>TRA</v>
      </c>
      <c r="E1246" s="39">
        <f>[2]Emissions!E2173</f>
        <v>66977.594323793252</v>
      </c>
      <c r="F1246" s="39">
        <f>[2]Emissions!F2173</f>
        <v>212584.78184727079</v>
      </c>
      <c r="G1246" s="39">
        <f>[2]Emissions!G2173</f>
        <v>367305.29147278861</v>
      </c>
      <c r="H1246" s="39">
        <f>[2]Emissions!H2173</f>
        <v>391216.38552819652</v>
      </c>
      <c r="I1246" s="39">
        <f>[2]Emissions!I2173</f>
        <v>356288.36786366638</v>
      </c>
      <c r="J1246" s="39">
        <f>[2]Emissions!J2173</f>
        <v>289108.64200525911</v>
      </c>
      <c r="K1246" s="39">
        <f>[2]Emissions!K2173</f>
        <v>212181.05923157261</v>
      </c>
      <c r="L1246" s="39">
        <f>[2]Emissions!L2173</f>
        <v>119685.6287813259</v>
      </c>
      <c r="M1246" s="39">
        <f>[2]Emissions!M2173</f>
        <v>107794.5802331739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TRA_CO2</v>
      </c>
      <c r="D1247" s="10" t="str">
        <f>[2]Emissions!D2166</f>
        <v>TRA</v>
      </c>
      <c r="E1247" s="39">
        <f>[2]Emissions!E2166</f>
        <v>199231.71212983111</v>
      </c>
      <c r="F1247" s="39">
        <f>[2]Emissions!F2166</f>
        <v>111112.3933219538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RES_SH_NGA_HP_EXS</v>
      </c>
      <c r="C1248" s="10" t="str">
        <f>[2]Emissions!C1746</f>
        <v>RES_CO2</v>
      </c>
      <c r="D1248" s="10" t="str">
        <f>[2]Emissions!D1746</f>
        <v>RES</v>
      </c>
      <c r="E1248" s="39">
        <f>[2]Emissions!E1746</f>
        <v>3813.7086550219979</v>
      </c>
      <c r="F1248" s="39">
        <f>[2]Emissions!F1746</f>
        <v>2790.0678629279159</v>
      </c>
      <c r="G1248" s="39">
        <f>[2]Emissions!G1746</f>
        <v>1860.045241951944</v>
      </c>
      <c r="H1248" s="39">
        <f>[2]Emissions!H1746</f>
        <v>930.02262097597156</v>
      </c>
      <c r="I1248" s="39">
        <f>[2]Emissions!I1746</f>
        <v>0</v>
      </c>
      <c r="J1248" s="39">
        <f>[2]Emissions!J1746</f>
        <v>0</v>
      </c>
      <c r="K1248" s="39">
        <f>[2]Emissions!K1746</f>
        <v>0</v>
      </c>
      <c r="L1248" s="39">
        <f>[2]Emissions!L1746</f>
        <v>0</v>
      </c>
      <c r="M1248" s="39">
        <f>[2]Emissions!M1746</f>
        <v>0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29.350049163288141</v>
      </c>
      <c r="F1250" s="39">
        <f>[2]Emissions!F1239</f>
        <v>114.7216402876855</v>
      </c>
      <c r="G1250" s="39">
        <f>[2]Emissions!G1239</f>
        <v>176.89452319618891</v>
      </c>
      <c r="H1250" s="39">
        <f>[2]Emissions!H1239</f>
        <v>397.88760847115441</v>
      </c>
      <c r="I1250" s="39">
        <f>[2]Emissions!I1239</f>
        <v>443.85232999429331</v>
      </c>
      <c r="J1250" s="39">
        <f>[2]Emissions!J1239</f>
        <v>486.89252682337371</v>
      </c>
      <c r="K1250" s="39">
        <f>[2]Emissions!K1239</f>
        <v>489.06363327770617</v>
      </c>
      <c r="L1250" s="39">
        <f>[2]Emissions!L1239</f>
        <v>486.62571807251078</v>
      </c>
      <c r="M1250" s="39">
        <f>[2]Emissions!M1239</f>
        <v>491.76570221965159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9742.5142349021262</v>
      </c>
      <c r="F1251" s="39">
        <f>[2]Emissions!F658</f>
        <v>7228.4613500029018</v>
      </c>
      <c r="G1251" s="39">
        <f>[2]Emissions!G658</f>
        <v>12826.80377876646</v>
      </c>
      <c r="H1251" s="39">
        <f>[2]Emissions!H658</f>
        <v>4095.5974255759529</v>
      </c>
      <c r="I1251" s="39">
        <f>[2]Emissions!I658</f>
        <v>0</v>
      </c>
      <c r="J1251" s="39">
        <f>[2]Emissions!J658</f>
        <v>0</v>
      </c>
      <c r="K1251" s="39">
        <f>[2]Emissions!K658</f>
        <v>0</v>
      </c>
      <c r="L1251" s="39">
        <f>[2]Emissions!L658</f>
        <v>0</v>
      </c>
      <c r="M1251" s="39">
        <f>[2]Emissions!M658</f>
        <v>0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1.726345891014117</v>
      </c>
      <c r="F1252" s="39">
        <f>[2]Emissions!F54</f>
        <v>1.8821974873931411</v>
      </c>
      <c r="G1252" s="39">
        <f>[2]Emissions!G54</f>
        <v>2.0119421555611172</v>
      </c>
      <c r="H1252" s="39">
        <f>[2]Emissions!H54</f>
        <v>2.3038079595540859</v>
      </c>
      <c r="I1252" s="39">
        <f>[2]Emissions!I54</f>
        <v>2.4390078598685272</v>
      </c>
      <c r="J1252" s="39">
        <f>[2]Emissions!J54</f>
        <v>2.5772849996002121</v>
      </c>
      <c r="K1252" s="39">
        <f>[2]Emissions!K54</f>
        <v>2.706205126850568</v>
      </c>
      <c r="L1252" s="39">
        <f>[2]Emissions!L54</f>
        <v>2.8328059141869382</v>
      </c>
      <c r="M1252" s="39">
        <f>[2]Emissions!M54</f>
        <v>2.9529784687966592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1071.036000000001</v>
      </c>
      <c r="F1255" s="39">
        <f>[2]Emissions!F666</f>
        <v>1071.0360000000001</v>
      </c>
      <c r="G1255" s="39">
        <f>[2]Emissions!G666</f>
        <v>1071.104364</v>
      </c>
      <c r="H1255" s="39">
        <f>[2]Emissions!H666</f>
        <v>1519.2</v>
      </c>
      <c r="I1255" s="39">
        <f>[2]Emissions!I666</f>
        <v>0</v>
      </c>
      <c r="J1255" s="39">
        <f>[2]Emissions!J666</f>
        <v>0</v>
      </c>
      <c r="K1255" s="39">
        <f>[2]Emissions!K666</f>
        <v>0</v>
      </c>
      <c r="L1255" s="39">
        <f>[2]Emissions!L666</f>
        <v>0</v>
      </c>
      <c r="M1255" s="39">
        <f>[2]Emissions!M666</f>
        <v>0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347.88475119166719</v>
      </c>
      <c r="F1256" s="39">
        <f>[2]Emissions!F375</f>
        <v>182.0928183380384</v>
      </c>
      <c r="G1256" s="39">
        <f>[2]Emissions!G375</f>
        <v>111.0879858510507</v>
      </c>
      <c r="H1256" s="39">
        <f>[2]Emissions!H375</f>
        <v>105.3593817894764</v>
      </c>
      <c r="I1256" s="39">
        <f>[2]Emissions!I375</f>
        <v>0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4.3965763505326443</v>
      </c>
      <c r="F1257" s="39">
        <f>[2]Emissions!F132</f>
        <v>5.1117988293213514</v>
      </c>
      <c r="G1257" s="39">
        <f>[2]Emissions!G132</f>
        <v>5.4823725323919703</v>
      </c>
      <c r="H1257" s="39">
        <f>[2]Emissions!H132</f>
        <v>1.55681035965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0</v>
      </c>
      <c r="G1258" s="39">
        <f>[2]Emissions!G518</f>
        <v>0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TRA_ROA_CAR_GHE_NEW</v>
      </c>
      <c r="C1259" s="10" t="str">
        <f>[2]Emissions!C2112</f>
        <v>TOT_CO2</v>
      </c>
      <c r="D1259" s="10" t="str">
        <f>[2]Emissions!D2112</f>
        <v>TRA</v>
      </c>
      <c r="E1259" s="39">
        <f>[2]Emissions!E2112</f>
        <v>0</v>
      </c>
      <c r="F1259" s="39">
        <f>[2]Emissions!F2112</f>
        <v>0</v>
      </c>
      <c r="G1259" s="39">
        <f>[2]Emissions!G2112</f>
        <v>1076.712958781362</v>
      </c>
      <c r="H1259" s="39">
        <f>[2]Emissions!H2112</f>
        <v>6512.1614073190694</v>
      </c>
      <c r="I1259" s="39">
        <f>[2]Emissions!I2112</f>
        <v>6512.1614073190694</v>
      </c>
      <c r="J1259" s="39">
        <f>[2]Emissions!J2112</f>
        <v>5435.448448537707</v>
      </c>
      <c r="K1259" s="39">
        <f>[2]Emissions!K2112</f>
        <v>0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RES_WH_COA_NEW</v>
      </c>
      <c r="C1260" s="10" t="str">
        <f>[2]Emissions!C1776</f>
        <v>RES_CO2</v>
      </c>
      <c r="D1260" s="10" t="str">
        <f>[2]Emissions!D1776</f>
        <v>RES</v>
      </c>
      <c r="E1260" s="39">
        <f>[2]Emissions!E1776</f>
        <v>0</v>
      </c>
      <c r="F1260" s="39">
        <f>[2]Emissions!F1776</f>
        <v>0</v>
      </c>
      <c r="G1260" s="39">
        <f>[2]Emissions!G1776</f>
        <v>0</v>
      </c>
      <c r="H1260" s="39">
        <f>[2]Emissions!H1776</f>
        <v>0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RES_SH_INS_NGA_STD_NEW</v>
      </c>
      <c r="C1261" s="10" t="str">
        <f>[2]Emissions!C1706</f>
        <v>RES_CO2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0</v>
      </c>
      <c r="F1262" s="39">
        <f>[2]Emissions!F1363</f>
        <v>0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28.174275086614159</v>
      </c>
      <c r="L1263" s="39">
        <f>[2]Emissions!L1049</f>
        <v>175.04017713385821</v>
      </c>
      <c r="M1263" s="39">
        <f>[2]Emissions!M1049</f>
        <v>1029.8596723149601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0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TRA_NAV_INT_HFO_NEW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69421.306490502873</v>
      </c>
      <c r="F1265" s="39">
        <f>[2]Emissions!F1967</f>
        <v>91677.164137785207</v>
      </c>
      <c r="G1265" s="39">
        <f>[2]Emissions!G1967</f>
        <v>98811.478154209181</v>
      </c>
      <c r="H1265" s="39">
        <f>[2]Emissions!H1967</f>
        <v>119508.11674399261</v>
      </c>
      <c r="I1265" s="39">
        <f>[2]Emissions!I1967</f>
        <v>133423.59304709631</v>
      </c>
      <c r="J1265" s="39">
        <f>[2]Emissions!J1967</f>
        <v>147339.06935020001</v>
      </c>
      <c r="K1265" s="39">
        <f>[2]Emissions!K1967</f>
        <v>147339.06935020001</v>
      </c>
      <c r="L1265" s="39">
        <f>[2]Emissions!L1967</f>
        <v>130602.65580083639</v>
      </c>
      <c r="M1265" s="39">
        <f>[2]Emissions!M1967</f>
        <v>56761.755020186589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3993.4001379768511</v>
      </c>
      <c r="F1266" s="39">
        <f>[2]Emissions!F1429</f>
        <v>4200.060928827952</v>
      </c>
      <c r="G1266" s="39">
        <f>[2]Emissions!G1429</f>
        <v>1808.4697119341561</v>
      </c>
      <c r="H1266" s="39">
        <f>[2]Emissions!H1429</f>
        <v>1864.485260853932</v>
      </c>
      <c r="I1266" s="39">
        <f>[2]Emissions!I1429</f>
        <v>904.23485596707803</v>
      </c>
      <c r="J1266" s="39">
        <f>[2]Emissions!J1429</f>
        <v>452.11742798353919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565.57212494444423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282.78606247222211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27106.250915207471</v>
      </c>
      <c r="F1268" s="39">
        <f>[2]Emissions!F1201</f>
        <v>38078.317617775851</v>
      </c>
      <c r="G1268" s="39">
        <f>[2]Emissions!G1201</f>
        <v>48128.776342080149</v>
      </c>
      <c r="H1268" s="39">
        <f>[2]Emissions!H1201</f>
        <v>71924.360333705117</v>
      </c>
      <c r="I1268" s="39">
        <f>[2]Emissions!I1201</f>
        <v>67676.398752531153</v>
      </c>
      <c r="J1268" s="39">
        <f>[2]Emissions!J1201</f>
        <v>74868.729444306329</v>
      </c>
      <c r="K1268" s="39">
        <f>[2]Emissions!K1201</f>
        <v>69984.909399269236</v>
      </c>
      <c r="L1268" s="39">
        <f>[2]Emissions!L1201</f>
        <v>69060.342944918273</v>
      </c>
      <c r="M1268" s="39">
        <f>[2]Emissions!M1201</f>
        <v>60445.049306622073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17240.210317060111</v>
      </c>
      <c r="F1269" s="39">
        <f>[2]Emissions!F1194</f>
        <v>17240.210317060111</v>
      </c>
      <c r="G1269" s="39">
        <f>[2]Emissions!G1194</f>
        <v>17240.210317060111</v>
      </c>
      <c r="H1269" s="39">
        <f>[2]Emissions!H1194</f>
        <v>5312.8237541797653</v>
      </c>
      <c r="I1269" s="39">
        <f>[2]Emissions!I1194</f>
        <v>2656.4118770898822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0</v>
      </c>
      <c r="F1270" s="39">
        <f>[2]Emissions!F885</f>
        <v>0</v>
      </c>
      <c r="G1270" s="39">
        <f>[2]Emissions!G885</f>
        <v>1284.5819614356781</v>
      </c>
      <c r="H1270" s="39">
        <f>[2]Emissions!H885</f>
        <v>3291.8918483299121</v>
      </c>
      <c r="I1270" s="39">
        <f>[2]Emissions!I885</f>
        <v>1561.7496532492621</v>
      </c>
      <c r="J1270" s="39">
        <f>[2]Emissions!J885</f>
        <v>922.95133730634404</v>
      </c>
      <c r="K1270" s="39">
        <f>[2]Emissions!K885</f>
        <v>0</v>
      </c>
      <c r="L1270" s="39">
        <f>[2]Emissions!L885</f>
        <v>0</v>
      </c>
      <c r="M1270" s="39">
        <f>[2]Emissions!M885</f>
        <v>3316.7329938741859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10228.04969067684</v>
      </c>
      <c r="F1271" s="39">
        <f>[2]Emissions!F878</f>
        <v>8483.202234999475</v>
      </c>
      <c r="G1271" s="39">
        <f>[2]Emissions!G878</f>
        <v>6362.4016762496067</v>
      </c>
      <c r="H1271" s="39">
        <f>[2]Emissions!H878</f>
        <v>4241.6011174997384</v>
      </c>
      <c r="I1271" s="39">
        <f>[2]Emissions!I878</f>
        <v>2120.8005587498701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TRA_ROA_BUS_DST_NEW</v>
      </c>
      <c r="C1272" s="10" t="str">
        <f>[2]Emissions!C2066</f>
        <v>TOT_N2O</v>
      </c>
      <c r="D1272" s="10" t="str">
        <f>[2]Emissions!D2066</f>
        <v>TRA</v>
      </c>
      <c r="E1272" s="39">
        <f>[2]Emissions!E2066</f>
        <v>0.25126448076923069</v>
      </c>
      <c r="F1272" s="39">
        <f>[2]Emissions!F2066</f>
        <v>0.29454382834604742</v>
      </c>
      <c r="G1272" s="39">
        <f>[2]Emissions!G2066</f>
        <v>0.44477081568789628</v>
      </c>
      <c r="H1272" s="39">
        <f>[2]Emissions!H2066</f>
        <v>0.48423283173094572</v>
      </c>
      <c r="I1272" s="39">
        <f>[2]Emissions!I2066</f>
        <v>0.45544051115266793</v>
      </c>
      <c r="J1272" s="39">
        <f>[2]Emissions!J2066</f>
        <v>0.32548666240077662</v>
      </c>
      <c r="K1272" s="39">
        <f>[2]Emissions!K2066</f>
        <v>9.3374093345074002E-2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RES_WH_NGA_STD_NEW</v>
      </c>
      <c r="C1273" s="10" t="str">
        <f>[2]Emissions!C1849</f>
        <v>TOT_CO2</v>
      </c>
      <c r="D1273" s="10" t="str">
        <f>[2]Emissions!D1849</f>
        <v>RES</v>
      </c>
      <c r="E1273" s="39">
        <f>[2]Emissions!E1849</f>
        <v>77545.864809376799</v>
      </c>
      <c r="F1273" s="39">
        <f>[2]Emissions!F1849</f>
        <v>0</v>
      </c>
      <c r="G1273" s="39">
        <f>[2]Emissions!G1849</f>
        <v>3581.251920051634</v>
      </c>
      <c r="H1273" s="39">
        <f>[2]Emissions!H1849</f>
        <v>0</v>
      </c>
      <c r="I1273" s="39">
        <f>[2]Emissions!I1849</f>
        <v>0</v>
      </c>
      <c r="J1273" s="39">
        <f>[2]Emissions!J1849</f>
        <v>0</v>
      </c>
      <c r="K1273" s="39">
        <f>[2]Emissions!K1849</f>
        <v>0</v>
      </c>
      <c r="L1273" s="39">
        <f>[2]Emissions!L1849</f>
        <v>0</v>
      </c>
      <c r="M1273" s="39">
        <f>[2]Emissions!M1849</f>
        <v>0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TOT_CO2_EQ_GWP_100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RES_SH_NGA_SOL_NEW</v>
      </c>
      <c r="C1275" s="10" t="str">
        <f>[2]Emissions!C1751</f>
        <v>RES_CO2</v>
      </c>
      <c r="D1275" s="10" t="str">
        <f>[2]Emissions!D1751</f>
        <v>RES</v>
      </c>
      <c r="E1275" s="39">
        <f>[2]Emissions!E1751</f>
        <v>0</v>
      </c>
      <c r="F1275" s="39">
        <f>[2]Emissions!F1751</f>
        <v>0</v>
      </c>
      <c r="G1275" s="39">
        <f>[2]Emissions!G1751</f>
        <v>0</v>
      </c>
      <c r="H1275" s="39">
        <f>[2]Emissions!H1751</f>
        <v>0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50.390370256884182</v>
      </c>
      <c r="F1276" s="39">
        <f>[2]Emissions!F1279</f>
        <v>0</v>
      </c>
      <c r="G1276" s="39">
        <f>[2]Emissions!G1279</f>
        <v>0</v>
      </c>
      <c r="H1276" s="39">
        <f>[2]Emissions!H1279</f>
        <v>0</v>
      </c>
      <c r="I1276" s="39">
        <f>[2]Emissions!I1279</f>
        <v>0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37928.955867395292</v>
      </c>
      <c r="F1277" s="39">
        <f>[2]Emissions!F1223</f>
        <v>34253.055386365311</v>
      </c>
      <c r="G1277" s="39">
        <f>[2]Emissions!G1223</f>
        <v>27402.444309092261</v>
      </c>
      <c r="H1277" s="39">
        <f>[2]Emissions!H1223</f>
        <v>20551.833231819201</v>
      </c>
      <c r="I1277" s="39">
        <f>[2]Emissions!I1223</f>
        <v>4326.70173301457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TOT_CO2_EQ_GWP_100</v>
      </c>
      <c r="D1281" s="10" t="str">
        <f>[2]Emissions!D1594</f>
        <v>RES</v>
      </c>
      <c r="E1281" s="39">
        <f>[2]Emissions!E1594</f>
        <v>186.2427136375706</v>
      </c>
      <c r="F1281" s="39">
        <f>[2]Emissions!F1594</f>
        <v>16.095810681922501</v>
      </c>
      <c r="G1281" s="39">
        <f>[2]Emissions!G1594</f>
        <v>10.730540454614999</v>
      </c>
      <c r="H1281" s="39">
        <f>[2]Emissions!H1594</f>
        <v>5.3652702273075006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8840.7894082156181</v>
      </c>
      <c r="F1282" s="39">
        <f>[2]Emissions!F1017</f>
        <v>10418.56540392679</v>
      </c>
      <c r="G1282" s="39">
        <f>[2]Emissions!G1017</f>
        <v>5563.6190943834872</v>
      </c>
      <c r="H1282" s="39">
        <f>[2]Emissions!H1017</f>
        <v>17143.542332769721</v>
      </c>
      <c r="I1282" s="39">
        <f>[2]Emissions!I1017</f>
        <v>32991.782980759112</v>
      </c>
      <c r="J1282" s="39">
        <f>[2]Emissions!J1017</f>
        <v>34944.812938286967</v>
      </c>
      <c r="K1282" s="39">
        <f>[2]Emissions!K1017</f>
        <v>48970.359753939723</v>
      </c>
      <c r="L1282" s="39">
        <f>[2]Emissions!L1017</f>
        <v>27584.536544641811</v>
      </c>
      <c r="M1282" s="39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RES_FT_NGA</v>
      </c>
      <c r="C1285" s="10" t="str">
        <f>[2]Emissions!C1588</f>
        <v>TOT_CO2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-4371.0962258911868</v>
      </c>
      <c r="J1285" s="39">
        <f>[2]Emissions!J1588</f>
        <v>-4371.0962258911877</v>
      </c>
      <c r="K1285" s="39">
        <f>[2]Emissions!K1588</f>
        <v>-4187.5101844037572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431.09764932251568</v>
      </c>
      <c r="F1286" s="39">
        <f>[2]Emissions!F1141</f>
        <v>617.76571623435439</v>
      </c>
      <c r="G1286" s="39">
        <f>[2]Emissions!G1141</f>
        <v>665.38337975401669</v>
      </c>
      <c r="H1286" s="39">
        <f>[2]Emissions!H1141</f>
        <v>775.44494695160108</v>
      </c>
      <c r="I1286" s="39">
        <f>[2]Emissions!I1141</f>
        <v>720.32731116134755</v>
      </c>
      <c r="J1286" s="39">
        <f>[2]Emissions!J1141</f>
        <v>702.25854607664724</v>
      </c>
      <c r="K1286" s="39">
        <f>[2]Emissions!K1141</f>
        <v>695.62275684788108</v>
      </c>
      <c r="L1286" s="39">
        <f>[2]Emissions!L1141</f>
        <v>691.45580668855814</v>
      </c>
      <c r="M1286" s="39">
        <f>[2]Emissions!M1141</f>
        <v>231.17614224272671</v>
      </c>
    </row>
    <row r="1287" spans="1:13">
      <c r="A1287" s="10" t="str">
        <f>[2]Emissions!A2275</f>
        <v>EUR</v>
      </c>
      <c r="B1287" s="10" t="str">
        <f>[2]Emissions!B2275</f>
        <v>TRA_ROA_MTR_DST_NEW</v>
      </c>
      <c r="C1287" s="10" t="str">
        <f>[2]Emissions!C2275</f>
        <v>TOT_CH4</v>
      </c>
      <c r="D1287" s="10" t="str">
        <f>[2]Emissions!D2275</f>
        <v>TRA</v>
      </c>
      <c r="E1287" s="39">
        <f>[2]Emissions!E2275</f>
        <v>0.71982922947131578</v>
      </c>
      <c r="F1287" s="39">
        <f>[2]Emissions!F2275</f>
        <v>3.2490672666629199</v>
      </c>
      <c r="G1287" s="39">
        <f>[2]Emissions!G2275</f>
        <v>5.357999407056333</v>
      </c>
      <c r="H1287" s="39">
        <f>[2]Emissions!H2275</f>
        <v>5.7714092265068242</v>
      </c>
      <c r="I1287" s="39">
        <f>[2]Emissions!I2275</f>
        <v>5.8127242037335964</v>
      </c>
      <c r="J1287" s="39">
        <f>[2]Emissions!J2275</f>
        <v>5.1868028162220217</v>
      </c>
      <c r="K1287" s="39">
        <f>[2]Emissions!K2275</f>
        <v>2.9355682751427712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TRA_NAV_INT_DST_NEW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4546.6480490933382</v>
      </c>
      <c r="F1288" s="39">
        <f>[2]Emissions!F1957</f>
        <v>3541.8475063554688</v>
      </c>
      <c r="G1288" s="39">
        <f>[2]Emissions!G1957</f>
        <v>0</v>
      </c>
      <c r="H1288" s="39">
        <f>[2]Emissions!H1957</f>
        <v>8588.045108038621</v>
      </c>
      <c r="I1288" s="39">
        <f>[2]Emissions!I1957</f>
        <v>13300.57563528209</v>
      </c>
      <c r="J1288" s="39">
        <f>[2]Emissions!J1957</f>
        <v>17447.289626291771</v>
      </c>
      <c r="K1288" s="39">
        <f>[2]Emissions!K1957</f>
        <v>4735.0040132070126</v>
      </c>
      <c r="L1288" s="39">
        <f>[2]Emissions!L1957</f>
        <v>0</v>
      </c>
      <c r="M1288" s="39">
        <f>[2]Emissions!M1957</f>
        <v>24598.367076250001</v>
      </c>
    </row>
    <row r="1289" spans="1:13">
      <c r="A1289" s="10" t="str">
        <f>[2]Emissions!A1712</f>
        <v>EUR</v>
      </c>
      <c r="B1289" s="10" t="str">
        <f>[2]Emissions!B1712</f>
        <v>RES_SH_KER_EXS</v>
      </c>
      <c r="C1289" s="10" t="str">
        <f>[2]Emissions!C1712</f>
        <v>RES_N2O</v>
      </c>
      <c r="D1289" s="10" t="str">
        <f>[2]Emissions!D1712</f>
        <v>RES</v>
      </c>
      <c r="E1289" s="39">
        <f>[2]Emissions!E1712</f>
        <v>17.045424000000001</v>
      </c>
      <c r="F1289" s="39">
        <f>[2]Emissions!F1712</f>
        <v>12.784068</v>
      </c>
      <c r="G1289" s="39">
        <f>[2]Emissions!G1712</f>
        <v>35.748041999999998</v>
      </c>
      <c r="H1289" s="39">
        <f>[2]Emissions!H1712</f>
        <v>17.874020999999999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1620.7642169999999</v>
      </c>
      <c r="F1290" s="39">
        <f>[2]Emissions!F1096</f>
        <v>1318.8338336162301</v>
      </c>
      <c r="G1290" s="39">
        <f>[2]Emissions!G1096</f>
        <v>0</v>
      </c>
      <c r="H1290" s="39">
        <f>[2]Emissions!H1096</f>
        <v>0</v>
      </c>
      <c r="I1290" s="39">
        <f>[2]Emissions!I1096</f>
        <v>0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270.10033734939759</v>
      </c>
      <c r="F1291" s="39">
        <f>[2]Emissions!F922</f>
        <v>225.0836144578314</v>
      </c>
      <c r="G1291" s="39">
        <f>[2]Emissions!G922</f>
        <v>180.0668915662651</v>
      </c>
      <c r="H1291" s="39">
        <f>[2]Emissions!H922</f>
        <v>135.0501686746988</v>
      </c>
      <c r="I1291" s="39">
        <f>[2]Emissions!I922</f>
        <v>47.386024096385547</v>
      </c>
      <c r="J1291" s="39">
        <f>[2]Emissions!J922</f>
        <v>45.016722891566268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4.7487095541401278E-4</v>
      </c>
      <c r="F1292" s="39">
        <f>[2]Emissions!F235</f>
        <v>0</v>
      </c>
      <c r="G1292" s="39">
        <f>[2]Emissions!G235</f>
        <v>0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TRA_N2O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TRA_CO2</v>
      </c>
      <c r="D1296" s="10" t="str">
        <f>[2]Emissions!D2199</f>
        <v>TRA</v>
      </c>
      <c r="E1296" s="39">
        <f>[2]Emissions!E2199</f>
        <v>2448.197297256097</v>
      </c>
      <c r="F1296" s="39">
        <f>[2]Emissions!F2199</f>
        <v>2580.626936487804</v>
      </c>
      <c r="G1296" s="39">
        <f>[2]Emissions!G2199</f>
        <v>2623.5595619390242</v>
      </c>
      <c r="H1296" s="39">
        <f>[2]Emissions!H2199</f>
        <v>3300.7026205232351</v>
      </c>
      <c r="I1296" s="39">
        <f>[2]Emissions!I2199</f>
        <v>35173.441997216993</v>
      </c>
      <c r="J1296" s="39">
        <f>[2]Emissions!J2199</f>
        <v>86600.660696403997</v>
      </c>
      <c r="K1296" s="39">
        <f>[2]Emissions!K2199</f>
        <v>137876.1766855639</v>
      </c>
      <c r="L1296" s="39">
        <f>[2]Emissions!L2199</f>
        <v>137199.03362697971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TRA_CH4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</v>
      </c>
      <c r="G1297" s="39">
        <f>[2]Emissions!G2192</f>
        <v>0</v>
      </c>
      <c r="H1297" s="39">
        <f>[2]Emissions!H2192</f>
        <v>191.73457787857501</v>
      </c>
      <c r="I1297" s="39">
        <f>[2]Emissions!I2192</f>
        <v>191.73457787857501</v>
      </c>
      <c r="J1297" s="39">
        <f>[2]Emissions!J2192</f>
        <v>191.73457787857501</v>
      </c>
      <c r="K1297" s="39">
        <f>[2]Emissions!K2192</f>
        <v>191.73457787857501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4.448466111111113</v>
      </c>
      <c r="F1298" s="39">
        <f>[2]Emissions!F1449</f>
        <v>19.458342328934599</v>
      </c>
      <c r="G1298" s="39">
        <f>[2]Emissions!G1449</f>
        <v>21.03179536317321</v>
      </c>
      <c r="H1298" s="39">
        <f>[2]Emissions!H1449</f>
        <v>11.484521080432129</v>
      </c>
      <c r="I1298" s="39">
        <f>[2]Emissions!I1449</f>
        <v>0</v>
      </c>
      <c r="J1298" s="39">
        <f>[2]Emissions!J1449</f>
        <v>0</v>
      </c>
      <c r="K1298" s="39">
        <f>[2]Emissions!K1449</f>
        <v>0</v>
      </c>
      <c r="L1298" s="39">
        <f>[2]Emissions!L1449</f>
        <v>0</v>
      </c>
      <c r="M1298" s="39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RES_WH_LPG_EXS</v>
      </c>
      <c r="C1299" s="10" t="str">
        <f>[2]Emissions!C1819</f>
        <v>TOT_CO2</v>
      </c>
      <c r="D1299" s="10" t="str">
        <f>[2]Emissions!D1819</f>
        <v>RES</v>
      </c>
      <c r="E1299" s="39">
        <f>[2]Emissions!E1819</f>
        <v>2463.2117317500001</v>
      </c>
      <c r="F1299" s="39">
        <f>[2]Emissions!F1819</f>
        <v>1847.4087988125</v>
      </c>
      <c r="G1299" s="39">
        <f>[2]Emissions!G1819</f>
        <v>1231.6058658750001</v>
      </c>
      <c r="H1299" s="39">
        <f>[2]Emissions!H1819</f>
        <v>615.80293293750015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1339.755939759036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0.12718003250769061</v>
      </c>
      <c r="F1303" s="39">
        <f>[2]Emissions!F870</f>
        <v>1.268938653821118</v>
      </c>
      <c r="G1303" s="39">
        <f>[2]Emissions!G870</f>
        <v>2.0839581228417949</v>
      </c>
      <c r="H1303" s="39">
        <f>[2]Emissions!H870</f>
        <v>2.065211121882049</v>
      </c>
      <c r="I1303" s="39">
        <f>[2]Emissions!I870</f>
        <v>0</v>
      </c>
      <c r="J1303" s="39">
        <f>[2]Emissions!J870</f>
        <v>0</v>
      </c>
      <c r="K1303" s="39">
        <f>[2]Emissions!K870</f>
        <v>0</v>
      </c>
      <c r="L1303" s="39">
        <f>[2]Emissions!L870</f>
        <v>0</v>
      </c>
      <c r="M1303" s="39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4522.7932329067717</v>
      </c>
      <c r="F1304" s="39">
        <f>[2]Emissions!F1126</f>
        <v>2908.5820660332752</v>
      </c>
      <c r="G1304" s="39">
        <f>[2]Emissions!G1126</f>
        <v>2313.6933761430942</v>
      </c>
      <c r="H1304" s="39">
        <f>[2]Emissions!H1126</f>
        <v>1780.924800018922</v>
      </c>
      <c r="I1304" s="39">
        <f>[2]Emissions!I1126</f>
        <v>727.14551650831845</v>
      </c>
      <c r="J1304" s="39">
        <f>[2]Emissions!J1126</f>
        <v>718.08028674434024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1.11216516902702</v>
      </c>
      <c r="J1306" s="39">
        <f>[2]Emissions!J1208</f>
        <v>7.7851561831981089</v>
      </c>
      <c r="K1306" s="39">
        <f>[2]Emissions!K1208</f>
        <v>47.823102268216942</v>
      </c>
      <c r="L1306" s="39">
        <f>[2]Emissions!L1208</f>
        <v>296.94810013055638</v>
      </c>
      <c r="M1306" s="39">
        <f>[2]Emissions!M1208</f>
        <v>1750.547976050545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2020.0583304207159</v>
      </c>
      <c r="H1307" s="39">
        <f>[2]Emissions!H892</f>
        <v>12343.88250370459</v>
      </c>
      <c r="I1307" s="39">
        <f>[2]Emissions!I892</f>
        <v>19334.040410283422</v>
      </c>
      <c r="J1307" s="39">
        <f>[2]Emissions!J892</f>
        <v>27004.578254532709</v>
      </c>
      <c r="K1307" s="39">
        <f>[2]Emissions!K892</f>
        <v>29014.94260276153</v>
      </c>
      <c r="L1307" s="39">
        <f>[2]Emissions!L892</f>
        <v>29086.83331262146</v>
      </c>
      <c r="M1307" s="39">
        <f>[2]Emissions!M892</f>
        <v>22885.46561246604</v>
      </c>
    </row>
    <row r="1308" spans="1:13">
      <c r="A1308" s="10" t="str">
        <f>[2]Emissions!A2324</f>
        <v>EUR</v>
      </c>
      <c r="B1308" s="10" t="str">
        <f>[2]Emissions!B2324</f>
        <v>UPS_BIO_REF_GEN2_FT_LGC_KER_CCS_NEW</v>
      </c>
      <c r="C1308" s="10" t="str">
        <f>[2]Emissions!C2324</f>
        <v>TOT_CO2_EQ_GWP_100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1899.806503693919</v>
      </c>
      <c r="F1311" s="39">
        <f>[2]Emissions!F1103</f>
        <v>1845.9967841311679</v>
      </c>
      <c r="G1311" s="39">
        <f>[2]Emissions!G1103</f>
        <v>1823.1672628272261</v>
      </c>
      <c r="H1311" s="39">
        <f>[2]Emissions!H1103</f>
        <v>1268.681655294052</v>
      </c>
      <c r="I1311" s="39">
        <f>[2]Emissions!I1103</f>
        <v>911.58363141361281</v>
      </c>
      <c r="J1311" s="39">
        <f>[2]Emissions!J1103</f>
        <v>455.79181570680652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118721.34634231259</v>
      </c>
      <c r="F1312" s="39">
        <f>[2]Emissions!F1023</f>
        <v>98934.455285260527</v>
      </c>
      <c r="G1312" s="39">
        <f>[2]Emissions!G1023</f>
        <v>79147.564228208415</v>
      </c>
      <c r="H1312" s="39">
        <f>[2]Emissions!H1023</f>
        <v>55551.244919673532</v>
      </c>
      <c r="I1312" s="39">
        <f>[2]Emissions!I1023</f>
        <v>28577.91760739114</v>
      </c>
      <c r="J1312" s="39">
        <f>[2]Emissions!J1023</f>
        <v>18514.521786812929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0.116008362634482</v>
      </c>
      <c r="F1313" s="39">
        <f>[2]Emissions!F5</f>
        <v>8.2647557064401099E-3</v>
      </c>
      <c r="G1313" s="39">
        <f>[2]Emissions!G5</f>
        <v>0.1781108012115899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TRA_ROA_MTR_LPG_EXS</v>
      </c>
      <c r="C1314" s="10" t="str">
        <f>[2]Emissions!C2294</f>
        <v>TOT_CO2</v>
      </c>
      <c r="D1314" s="10" t="str">
        <f>[2]Emissions!D2294</f>
        <v>TRA</v>
      </c>
      <c r="E1314" s="39">
        <f>[2]Emissions!E2294</f>
        <v>1086.147870238095</v>
      </c>
      <c r="F1314" s="39">
        <f>[2]Emissions!F2294</f>
        <v>543.07393511904763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TRA_ROA_MTR_LPG_NEW</v>
      </c>
      <c r="C1315" s="10" t="str">
        <f>[2]Emissions!C2300</f>
        <v>TOT_CO2</v>
      </c>
      <c r="D1315" s="10" t="str">
        <f>[2]Emissions!D2300</f>
        <v>TRA</v>
      </c>
      <c r="E1315" s="39">
        <f>[2]Emissions!E2300</f>
        <v>1137.414198191489</v>
      </c>
      <c r="F1315" s="39">
        <f>[2]Emissions!F2300</f>
        <v>1137.414198191489</v>
      </c>
      <c r="G1315" s="39">
        <f>[2]Emissions!G2300</f>
        <v>1137.414198191489</v>
      </c>
      <c r="H1315" s="39">
        <f>[2]Emissions!H2300</f>
        <v>2805.2756623404262</v>
      </c>
      <c r="I1315" s="39">
        <f>[2]Emissions!I2300</f>
        <v>1667.8614641489371</v>
      </c>
      <c r="J1315" s="39">
        <f>[2]Emissions!J2300</f>
        <v>1667.8614641489371</v>
      </c>
      <c r="K1315" s="39">
        <f>[2]Emissions!K2300</f>
        <v>1667.8614641489371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TRA_CO2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0</v>
      </c>
      <c r="I1316" s="39">
        <f>[2]Emissions!I2159</f>
        <v>47.33862443674483</v>
      </c>
      <c r="J1316" s="39">
        <f>[2]Emissions!J2159</f>
        <v>280.75094400189681</v>
      </c>
      <c r="K1316" s="39">
        <f>[2]Emissions!K2159</f>
        <v>1647.9808218670969</v>
      </c>
      <c r="L1316" s="39">
        <f>[2]Emissions!L2159</f>
        <v>9129.0551318117487</v>
      </c>
      <c r="M1316" s="39">
        <f>[2]Emissions!M2159</f>
        <v>20296.492404564011</v>
      </c>
    </row>
    <row r="1317" spans="1:13">
      <c r="A1317" s="10" t="str">
        <f>[2]Emissions!A2152</f>
        <v>EUR</v>
      </c>
      <c r="B1317" s="10" t="str">
        <f>[2]Emissions!B2152</f>
        <v>TRA_ROA_CAR_NGA_NEW</v>
      </c>
      <c r="C1317" s="10" t="str">
        <f>[2]Emissions!C2152</f>
        <v>TRA_CH4</v>
      </c>
      <c r="D1317" s="10" t="str">
        <f>[2]Emissions!D2152</f>
        <v>TRA</v>
      </c>
      <c r="E1317" s="39">
        <f>[2]Emissions!E2152</f>
        <v>0</v>
      </c>
      <c r="F1317" s="39">
        <f>[2]Emissions!F2152</f>
        <v>18.62949206583253</v>
      </c>
      <c r="G1317" s="39">
        <f>[2]Emissions!G2152</f>
        <v>91.129807593624477</v>
      </c>
      <c r="H1317" s="39">
        <f>[2]Emissions!H2152</f>
        <v>91.129807593624463</v>
      </c>
      <c r="I1317" s="39">
        <f>[2]Emissions!I2152</f>
        <v>72.500315527791926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TRA_ROA_CAR_NGA_EXS</v>
      </c>
      <c r="C1318" s="10" t="str">
        <f>[2]Emissions!C2145</f>
        <v>TOT_CO2</v>
      </c>
      <c r="D1318" s="10" t="str">
        <f>[2]Emissions!D2145</f>
        <v>TRA</v>
      </c>
      <c r="E1318" s="39">
        <f>[2]Emissions!E2145</f>
        <v>625.50857041958045</v>
      </c>
      <c r="F1318" s="39">
        <f>[2]Emissions!F2145</f>
        <v>312.75428520979023</v>
      </c>
      <c r="G1318" s="39">
        <f>[2]Emissions!G2145</f>
        <v>0</v>
      </c>
      <c r="H1318" s="39">
        <f>[2]Emissions!H2145</f>
        <v>0</v>
      </c>
      <c r="I1318" s="39">
        <f>[2]Emissions!I2145</f>
        <v>0</v>
      </c>
      <c r="J1318" s="39">
        <f>[2]Emissions!J2145</f>
        <v>0</v>
      </c>
      <c r="K1318" s="39">
        <f>[2]Emissions!K2145</f>
        <v>0</v>
      </c>
      <c r="L1318" s="39">
        <f>[2]Emissions!L2145</f>
        <v>0</v>
      </c>
      <c r="M1318" s="39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53.218888888888877</v>
      </c>
      <c r="G1319" s="39">
        <f>[2]Emissions!G1355</f>
        <v>42.575111111111113</v>
      </c>
      <c r="H1319" s="39">
        <f>[2]Emissions!H1355</f>
        <v>60.669533333333327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21279.15225233723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0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SEQ_SNK_AFF_2_NEW</v>
      </c>
      <c r="C1323" s="10" t="str">
        <f>[2]Emissions!C1853</f>
        <v>TOT_CO2</v>
      </c>
      <c r="D1323" s="10" t="str">
        <f>[2]Emissions!D1853</f>
        <v>SEQ</v>
      </c>
      <c r="E1323" s="39">
        <f>[2]Emissions!E1853</f>
        <v>0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RES_WH_HFO_EXS</v>
      </c>
      <c r="C1324" s="10" t="str">
        <f>[2]Emissions!C1804</f>
        <v>TOT_CO2</v>
      </c>
      <c r="D1324" s="10" t="str">
        <f>[2]Emissions!D1804</f>
        <v>RES</v>
      </c>
      <c r="E1324" s="39">
        <f>[2]Emissions!E1804</f>
        <v>17.871312132352941</v>
      </c>
      <c r="F1324" s="39">
        <f>[2]Emissions!F1804</f>
        <v>13.403484099264711</v>
      </c>
      <c r="G1324" s="39">
        <f>[2]Emissions!G1804</f>
        <v>40.846469533667829</v>
      </c>
      <c r="H1324" s="39">
        <f>[2]Emissions!H1804</f>
        <v>40.846469533667843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TRA_ROA_BUS_DPH_NEW</v>
      </c>
      <c r="C1325" s="10" t="str">
        <f>[2]Emissions!C2052</f>
        <v>TOT_CO2</v>
      </c>
      <c r="D1325" s="10" t="str">
        <f>[2]Emissions!D2052</f>
        <v>TRA</v>
      </c>
      <c r="E1325" s="39">
        <f>[2]Emissions!E2052</f>
        <v>0</v>
      </c>
      <c r="F1325" s="39">
        <f>[2]Emissions!F2052</f>
        <v>1.6310984574044589</v>
      </c>
      <c r="G1325" s="39">
        <f>[2]Emissions!G2052</f>
        <v>10.0981349190342</v>
      </c>
      <c r="H1325" s="39">
        <f>[2]Emissions!H2052</f>
        <v>10.0981349190342</v>
      </c>
      <c r="I1325" s="39">
        <f>[2]Emissions!I2052</f>
        <v>356.99643544755412</v>
      </c>
      <c r="J1325" s="39">
        <f>[2]Emissions!J2052</f>
        <v>2017.604960821712</v>
      </c>
      <c r="K1325" s="39">
        <f>[2]Emissions!K2052</f>
        <v>4563.954435047619</v>
      </c>
      <c r="L1325" s="39">
        <f>[2]Emissions!L2052</f>
        <v>1775.561477085703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TRA_NAV_INT_DUAL_NEW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0</v>
      </c>
      <c r="G1326" s="39">
        <f>[2]Emissions!G1961</f>
        <v>5.6799220877458403</v>
      </c>
      <c r="H1326" s="39">
        <f>[2]Emissions!H1961</f>
        <v>0</v>
      </c>
      <c r="I1326" s="39">
        <f>[2]Emissions!I1961</f>
        <v>0</v>
      </c>
      <c r="J1326" s="39">
        <f>[2]Emissions!J1961</f>
        <v>0</v>
      </c>
      <c r="K1326" s="39">
        <f>[2]Emissions!K1961</f>
        <v>0</v>
      </c>
      <c r="L1326" s="39">
        <f>[2]Emissions!L1961</f>
        <v>0</v>
      </c>
      <c r="M1326" s="39">
        <f>[2]Emissions!M1961</f>
        <v>0</v>
      </c>
    </row>
    <row r="1327" spans="1:13">
      <c r="A1327" s="10" t="str">
        <f>[2]Emissions!A1813</f>
        <v>EUR</v>
      </c>
      <c r="B1327" s="10" t="str">
        <f>[2]Emissions!B1813</f>
        <v>RES_WH_LPG_CND_NEW</v>
      </c>
      <c r="C1327" s="10" t="str">
        <f>[2]Emissions!C1813</f>
        <v>RES_N2O</v>
      </c>
      <c r="D1327" s="10" t="str">
        <f>[2]Emissions!D1813</f>
        <v>RES</v>
      </c>
      <c r="E1327" s="39">
        <f>[2]Emissions!E1813</f>
        <v>0</v>
      </c>
      <c r="F1327" s="39">
        <f>[2]Emissions!F1813</f>
        <v>0</v>
      </c>
      <c r="G1327" s="39">
        <f>[2]Emissions!G1813</f>
        <v>0</v>
      </c>
      <c r="H1327" s="39">
        <f>[2]Emissions!H1813</f>
        <v>0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RES_WH_KER_EXS</v>
      </c>
      <c r="C1328" s="10" t="str">
        <f>[2]Emissions!C1808</f>
        <v>RES_N2O</v>
      </c>
      <c r="D1328" s="10" t="str">
        <f>[2]Emissions!D1808</f>
        <v>RES</v>
      </c>
      <c r="E1328" s="39">
        <f>[2]Emissions!E1808</f>
        <v>11.14722738461538</v>
      </c>
      <c r="F1328" s="39">
        <f>[2]Emissions!F1808</f>
        <v>8.3604205384615344</v>
      </c>
      <c r="G1328" s="39">
        <f>[2]Emissions!G1808</f>
        <v>50.432264923571289</v>
      </c>
      <c r="H1328" s="39">
        <f>[2]Emissions!H1808</f>
        <v>25.791447876178651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957.38258975005317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230.85158333333331</v>
      </c>
      <c r="F1330" s="39">
        <f>[2]Emissions!F1442</f>
        <v>168.90739696174381</v>
      </c>
      <c r="G1330" s="39">
        <f>[2]Emissions!G1442</f>
        <v>153.9010555555555</v>
      </c>
      <c r="H1330" s="39">
        <f>[2]Emissions!H1442</f>
        <v>60.750416666666673</v>
      </c>
      <c r="I1330" s="39">
        <f>[2]Emissions!I1442</f>
        <v>40.500277777777768</v>
      </c>
      <c r="J1330" s="39">
        <f>[2]Emissions!J1442</f>
        <v>20.25013888888888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7.3184984906902364E-3</v>
      </c>
      <c r="F1331" s="39">
        <f>[2]Emissions!F1186</f>
        <v>6.0987487422418636E-3</v>
      </c>
      <c r="G1331" s="39">
        <f>[2]Emissions!G1186</f>
        <v>4.8789989937934892E-3</v>
      </c>
      <c r="H1331" s="39">
        <f>[2]Emissions!H1186</f>
        <v>3.6592492453451182E-3</v>
      </c>
      <c r="I1331" s="39">
        <f>[2]Emissions!I1186</f>
        <v>2.439499496896745E-3</v>
      </c>
      <c r="J1331" s="39">
        <f>[2]Emissions!J1186</f>
        <v>1.2197497484483729E-3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RES_SC_NGA_HP_AIR_STD_NEW</v>
      </c>
      <c r="C1333" s="10" t="str">
        <f>[2]Emissions!C1601</f>
        <v>RES_CO2</v>
      </c>
      <c r="D1333" s="10" t="str">
        <f>[2]Emissions!D1601</f>
        <v>RES</v>
      </c>
      <c r="E1333" s="39">
        <f>[2]Emissions!E1601</f>
        <v>25.249565425205478</v>
      </c>
      <c r="F1333" s="39">
        <f>[2]Emissions!F1601</f>
        <v>19.898039945205479</v>
      </c>
      <c r="G1333" s="39">
        <f>[2]Emissions!G1601</f>
        <v>19.898039945205479</v>
      </c>
      <c r="H1333" s="39">
        <f>[2]Emissions!H1601</f>
        <v>19.898039945205479</v>
      </c>
      <c r="I1333" s="39">
        <f>[2]Emissions!I1601</f>
        <v>0</v>
      </c>
      <c r="J1333" s="39">
        <f>[2]Emissions!J1601</f>
        <v>0</v>
      </c>
      <c r="K1333" s="39">
        <f>[2]Emissions!K1601</f>
        <v>0</v>
      </c>
      <c r="L1333" s="39">
        <f>[2]Emissions!L1601</f>
        <v>0</v>
      </c>
      <c r="M1333" s="39">
        <f>[2]Emissions!M1601</f>
        <v>0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16.157325</v>
      </c>
      <c r="F1334" s="39">
        <f>[2]Emissions!F1531</f>
        <v>12.92586</v>
      </c>
      <c r="G1334" s="39">
        <f>[2]Emissions!G1531</f>
        <v>9.6943949999999965</v>
      </c>
      <c r="H1334" s="39">
        <f>[2]Emissions!H1531</f>
        <v>6.4629300000000001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638.6480479999999</v>
      </c>
      <c r="F1335" s="39">
        <f>[2]Emissions!F1524</f>
        <v>510.91843840000013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127.7296096000001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5564.3198641766076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14.6154791666108</v>
      </c>
      <c r="F1337" s="39">
        <f>[2]Emissions!F686</f>
        <v>246.94499713465709</v>
      </c>
      <c r="G1337" s="39">
        <f>[2]Emissions!G686</f>
        <v>496.25697985571588</v>
      </c>
      <c r="H1337" s="39">
        <f>[2]Emissions!H686</f>
        <v>478.90292613681532</v>
      </c>
      <c r="I1337" s="39">
        <f>[2]Emissions!I686</f>
        <v>0</v>
      </c>
      <c r="J1337" s="39">
        <f>[2]Emissions!J686</f>
        <v>0</v>
      </c>
      <c r="K1337" s="39">
        <f>[2]Emissions!K686</f>
        <v>0</v>
      </c>
      <c r="L1337" s="39">
        <f>[2]Emissions!L686</f>
        <v>0</v>
      </c>
      <c r="M1337" s="39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17.382358554041669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8292.5563650000004</v>
      </c>
      <c r="F1339" s="39">
        <f>[2]Emissions!F1341</f>
        <v>5528.3709099999996</v>
      </c>
      <c r="G1339" s="39">
        <f>[2]Emissions!G1341</f>
        <v>5528.3709099999996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1231.9476480390431</v>
      </c>
      <c r="F1341" s="39">
        <f>[2]Emissions!F1271</f>
        <v>5240.4757334818469</v>
      </c>
      <c r="G1341" s="39">
        <f>[2]Emissions!G1271</f>
        <v>8169.55329456867</v>
      </c>
      <c r="H1341" s="39">
        <f>[2]Emissions!H1271</f>
        <v>12828.30856759233</v>
      </c>
      <c r="I1341" s="39">
        <f>[2]Emissions!I1271</f>
        <v>16299.54595587778</v>
      </c>
      <c r="J1341" s="39">
        <f>[2]Emissions!J1271</f>
        <v>19688.180623910601</v>
      </c>
      <c r="K1341" s="39">
        <f>[2]Emissions!K1271</f>
        <v>22660.63041238693</v>
      </c>
      <c r="L1341" s="39">
        <f>[2]Emissions!L1271</f>
        <v>22829.681845380921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2.4062172205546561</v>
      </c>
      <c r="F1342" s="39">
        <f>[2]Emissions!F1166</f>
        <v>15.74492530653022</v>
      </c>
      <c r="G1342" s="39">
        <f>[2]Emissions!G1166</f>
        <v>24.89889459999295</v>
      </c>
      <c r="H1342" s="39">
        <f>[2]Emissions!H1166</f>
        <v>66.177920088194739</v>
      </c>
      <c r="I1342" s="39">
        <f>[2]Emissions!I1166</f>
        <v>73.099122163509051</v>
      </c>
      <c r="J1342" s="39">
        <f>[2]Emissions!J1166</f>
        <v>80.923386762631651</v>
      </c>
      <c r="K1342" s="39">
        <f>[2]Emissions!K1166</f>
        <v>13.327123118189281</v>
      </c>
      <c r="L1342" s="39">
        <f>[2]Emissions!L1166</f>
        <v>13.135163173855609</v>
      </c>
      <c r="M1342" s="39">
        <f>[2]Emissions!M1166</f>
        <v>12.93493324726313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179.17587994408399</v>
      </c>
      <c r="F1344" s="39">
        <f>[2]Emissions!F1402</f>
        <v>356.32824604279023</v>
      </c>
      <c r="G1344" s="39">
        <f>[2]Emissions!G1402</f>
        <v>473.63592191526158</v>
      </c>
      <c r="H1344" s="39">
        <f>[2]Emissions!H1402</f>
        <v>869.34181559424178</v>
      </c>
      <c r="I1344" s="39">
        <f>[2]Emissions!I1402</f>
        <v>869.34181559424178</v>
      </c>
      <c r="J1344" s="39">
        <f>[2]Emissions!J1402</f>
        <v>639.50211202583341</v>
      </c>
      <c r="K1344" s="39">
        <f>[2]Emissions!K1402</f>
        <v>414.51280886691723</v>
      </c>
      <c r="L1344" s="39">
        <f>[2]Emissions!L1402</f>
        <v>58.864942924042353</v>
      </c>
      <c r="M1344" s="39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0</v>
      </c>
      <c r="F1346" s="39">
        <f>[2]Emissions!F856</f>
        <v>0</v>
      </c>
      <c r="G1346" s="39">
        <f>[2]Emissions!G856</f>
        <v>0</v>
      </c>
      <c r="H1346" s="39">
        <f>[2]Emissions!H856</f>
        <v>0</v>
      </c>
      <c r="I1346" s="39">
        <f>[2]Emissions!I856</f>
        <v>0</v>
      </c>
      <c r="J1346" s="39">
        <f>[2]Emissions!J856</f>
        <v>0</v>
      </c>
      <c r="K1346" s="39">
        <f>[2]Emissions!K856</f>
        <v>0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132.41082748565839</v>
      </c>
      <c r="F1347" s="39">
        <f>[2]Emissions!F787</f>
        <v>132.4108274856585</v>
      </c>
      <c r="G1347" s="39">
        <f>[2]Emissions!G787</f>
        <v>220.92929668545179</v>
      </c>
      <c r="H1347" s="39">
        <f>[2]Emissions!H787</f>
        <v>514.90881375828644</v>
      </c>
      <c r="I1347" s="39">
        <f>[2]Emissions!I787</f>
        <v>621.79772882095585</v>
      </c>
      <c r="J1347" s="39">
        <f>[2]Emissions!J787</f>
        <v>651.82793674698769</v>
      </c>
      <c r="K1347" s="39">
        <f>[2]Emissions!K787</f>
        <v>651.8279367469878</v>
      </c>
      <c r="L1347" s="39">
        <f>[2]Emissions!L787</f>
        <v>566.09449499697416</v>
      </c>
      <c r="M1347" s="39">
        <f>[2]Emissions!M787</f>
        <v>163.9066598287547</v>
      </c>
    </row>
    <row r="1348" spans="1:13">
      <c r="A1348" s="10" t="str">
        <f>[2]Emissions!A1584</f>
        <v>EUR</v>
      </c>
      <c r="B1348" s="10" t="str">
        <f>[2]Emissions!B1584</f>
        <v>RES_FT_BIO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0</v>
      </c>
      <c r="F1348" s="39">
        <f>[2]Emissions!F1584</f>
        <v>0</v>
      </c>
      <c r="G1348" s="39">
        <f>[2]Emissions!G1584</f>
        <v>0</v>
      </c>
      <c r="H1348" s="39">
        <f>[2]Emissions!H1584</f>
        <v>0</v>
      </c>
      <c r="I1348" s="39">
        <f>[2]Emissions!I1584</f>
        <v>0</v>
      </c>
      <c r="J1348" s="39">
        <f>[2]Emissions!J1584</f>
        <v>0</v>
      </c>
      <c r="K1348" s="39">
        <f>[2]Emissions!K1584</f>
        <v>0</v>
      </c>
      <c r="L1348" s="39">
        <f>[2]Emissions!L1584</f>
        <v>0</v>
      </c>
      <c r="M1348" s="39">
        <f>[2]Emissions!M1584</f>
        <v>0</v>
      </c>
    </row>
    <row r="1349" spans="1:13">
      <c r="A1349" s="10" t="str">
        <f>[2]Emissions!A1702</f>
        <v>EUR</v>
      </c>
      <c r="B1349" s="10" t="str">
        <f>[2]Emissions!B1702</f>
        <v>RES_SH_INS_NGA_SOL_NEW</v>
      </c>
      <c r="C1349" s="10" t="str">
        <f>[2]Emissions!C1702</f>
        <v>RES_N2O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464.00550879629628</v>
      </c>
      <c r="F1350" s="39">
        <f>[2]Emissions!F1425</f>
        <v>488.01806503757763</v>
      </c>
      <c r="G1350" s="39">
        <f>[2]Emissions!G1425</f>
        <v>210.13168724279831</v>
      </c>
      <c r="H1350" s="39">
        <f>[2]Emissions!H1425</f>
        <v>216.6403070602434</v>
      </c>
      <c r="I1350" s="39">
        <f>[2]Emissions!I1425</f>
        <v>105.0658436213992</v>
      </c>
      <c r="J1350" s="39">
        <f>[2]Emissions!J1425</f>
        <v>52.532921810699598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17616.531356171839</v>
      </c>
      <c r="F1351" s="39">
        <f>[2]Emissions!F780</f>
        <v>17616.686590903129</v>
      </c>
      <c r="G1351" s="39">
        <f>[2]Emissions!G780</f>
        <v>0</v>
      </c>
      <c r="H1351" s="39">
        <f>[2]Emissions!H780</f>
        <v>0</v>
      </c>
      <c r="I1351" s="39">
        <f>[2]Emissions!I780</f>
        <v>24193.757728726101</v>
      </c>
      <c r="J1351" s="39">
        <f>[2]Emissions!J780</f>
        <v>10468.773952087769</v>
      </c>
      <c r="K1351" s="39">
        <f>[2]Emissions!K780</f>
        <v>10521.56240368838</v>
      </c>
      <c r="L1351" s="39">
        <f>[2]Emissions!L780</f>
        <v>10573.64587760185</v>
      </c>
      <c r="M1351" s="39">
        <f>[2]Emissions!M780</f>
        <v>10693.800192447759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10.191831188811189</v>
      </c>
      <c r="H1352" s="39">
        <f>[2]Emissions!H849</f>
        <v>6.7945541258741242</v>
      </c>
      <c r="I1352" s="39">
        <f>[2]Emissions!I849</f>
        <v>3.3972770629370612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278587.14526728768</v>
      </c>
      <c r="F1355" s="39">
        <f>[2]Emissions!F438</f>
        <v>278587.14526728768</v>
      </c>
      <c r="G1355" s="39">
        <f>[2]Emissions!G438</f>
        <v>134365.93418436981</v>
      </c>
      <c r="H1355" s="39">
        <f>[2]Emissions!H438</f>
        <v>0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0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1055.5746100908109</v>
      </c>
      <c r="F1358" s="39">
        <f>[2]Emissions!F527</f>
        <v>1475.1857687990439</v>
      </c>
      <c r="G1358" s="39">
        <f>[2]Emissions!G527</f>
        <v>1870.318789993843</v>
      </c>
      <c r="H1358" s="39">
        <f>[2]Emissions!H527</f>
        <v>1870.318789993843</v>
      </c>
      <c r="I1358" s="39">
        <f>[2]Emissions!I527</f>
        <v>1870.318789993843</v>
      </c>
      <c r="J1358" s="39">
        <f>[2]Emissions!J527</f>
        <v>1870.318789993843</v>
      </c>
      <c r="K1358" s="39">
        <f>[2]Emissions!K527</f>
        <v>1728.501742019376</v>
      </c>
      <c r="L1358" s="39">
        <f>[2]Emissions!L527</f>
        <v>1271.5907205641349</v>
      </c>
      <c r="M1358" s="39">
        <f>[2]Emissions!M527</f>
        <v>1558.737492437245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-182.23021470006219</v>
      </c>
      <c r="J1360" s="39">
        <f>[2]Emissions!J331</f>
        <v>-1214.8680980004151</v>
      </c>
      <c r="K1360" s="39">
        <f>[2]Emissions!K331</f>
        <v>-7532.1822076025746</v>
      </c>
      <c r="L1360" s="39">
        <f>[2]Emissions!L331</f>
        <v>-46893.90858281601</v>
      </c>
      <c r="M1360" s="39">
        <f>[2]Emissions!M331</f>
        <v>-276503.97910489439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2.4951558482168319</v>
      </c>
      <c r="F1361" s="39">
        <f>[2]Emissions!F522</f>
        <v>2.3703980558059912</v>
      </c>
      <c r="G1361" s="39">
        <f>[2]Emissions!G522</f>
        <v>1.663437232144555</v>
      </c>
      <c r="H1361" s="39">
        <f>[2]Emissions!H522</f>
        <v>1.4222388334835949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2548.782027900093</v>
      </c>
      <c r="G1364" s="39">
        <f>[2]Emissions!G349</f>
        <v>3318.7126309708169</v>
      </c>
      <c r="H1364" s="39">
        <f>[2]Emissions!H349</f>
        <v>4467.393814906296</v>
      </c>
      <c r="I1364" s="39">
        <f>[2]Emissions!I349</f>
        <v>2219.737972604029</v>
      </c>
      <c r="J1364" s="39">
        <f>[2]Emissions!J349</f>
        <v>1272.7044345655561</v>
      </c>
      <c r="K1364" s="39">
        <f>[2]Emissions!K349</f>
        <v>844.3151123833461</v>
      </c>
      <c r="L1364" s="39">
        <f>[2]Emissions!L349</f>
        <v>409.43096454344948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430482.71650122682</v>
      </c>
      <c r="F1368" s="39">
        <f>[2]Emissions!F444</f>
        <v>402802.98410866573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119904.55811802539</v>
      </c>
      <c r="F1371" s="39">
        <f>[2]Emissions!F397</f>
        <v>154102.7610423679</v>
      </c>
      <c r="G1371" s="39">
        <f>[2]Emissions!G397</f>
        <v>107378.5147398017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63.295059512195117</v>
      </c>
      <c r="J1372" s="39">
        <f>[2]Emissions!J325</f>
        <v>421.9670634146342</v>
      </c>
      <c r="K1372" s="39">
        <f>[2]Emissions!K325</f>
        <v>2616.195793170732</v>
      </c>
      <c r="L1372" s="39">
        <f>[2]Emissions!L325</f>
        <v>16287.928647804871</v>
      </c>
      <c r="M1372" s="39">
        <f>[2]Emissions!M325</f>
        <v>96039.703633170735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4.1250109915966378E-4</v>
      </c>
      <c r="F1373" s="39">
        <f>[2]Emissions!F229</f>
        <v>2.3064520538772469E-3</v>
      </c>
      <c r="G1373" s="39">
        <f>[2]Emissions!G229</f>
        <v>1.4195786999308589E-2</v>
      </c>
      <c r="H1373" s="39">
        <f>[2]Emissions!H229</f>
        <v>0</v>
      </c>
      <c r="I1373" s="39">
        <f>[2]Emissions!I229</f>
        <v>0</v>
      </c>
      <c r="J1373" s="39">
        <f>[2]Emissions!J229</f>
        <v>0</v>
      </c>
      <c r="K1373" s="39">
        <f>[2]Emissions!K229</f>
        <v>0</v>
      </c>
      <c r="L1373" s="39">
        <f>[2]Emissions!L229</f>
        <v>0</v>
      </c>
      <c r="M1373" s="39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2138.359517082692</v>
      </c>
      <c r="G1374" s="39">
        <f>[2]Emissions!G145</f>
        <v>3105.8484008116611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0.26654364000000003</v>
      </c>
      <c r="F1375" s="39">
        <f>[2]Emissions!F136</f>
        <v>2.1429474386296441</v>
      </c>
      <c r="G1375" s="39">
        <f>[2]Emissions!G136</f>
        <v>13.18521789794773</v>
      </c>
      <c r="H1375" s="39">
        <f>[2]Emissions!H136</f>
        <v>15.65436301719744</v>
      </c>
      <c r="I1375" s="39">
        <f>[2]Emissions!I136</f>
        <v>203.69456667847211</v>
      </c>
      <c r="J1375" s="39">
        <f>[2]Emissions!J136</f>
        <v>230.09214384582299</v>
      </c>
      <c r="K1375" s="39">
        <f>[2]Emissions!K136</f>
        <v>487.57413283235257</v>
      </c>
      <c r="L1375" s="39">
        <f>[2]Emissions!L136</f>
        <v>487.55796931228917</v>
      </c>
      <c r="M1375" s="39">
        <f>[2]Emissions!M136</f>
        <v>0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97.737435672650975</v>
      </c>
      <c r="I1377" s="39">
        <f>[2]Emissions!I140</f>
        <v>272.96878965963072</v>
      </c>
      <c r="J1377" s="39">
        <f>[2]Emissions!J140</f>
        <v>383.5279960398384</v>
      </c>
      <c r="K1377" s="39">
        <f>[2]Emissions!K140</f>
        <v>383.64233481128838</v>
      </c>
      <c r="L1377" s="39">
        <f>[2]Emissions!L140</f>
        <v>0</v>
      </c>
      <c r="M1377" s="39">
        <f>[2]Emissions!M140</f>
        <v>0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0</v>
      </c>
      <c r="M1379" s="39">
        <f>[2]Emissions!M629</f>
        <v>0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0</v>
      </c>
      <c r="J1380" s="39">
        <f>[2]Emissions!J623</f>
        <v>0</v>
      </c>
      <c r="K1380" s="39">
        <f>[2]Emissions!K623</f>
        <v>0</v>
      </c>
      <c r="L1380" s="39">
        <f>[2]Emissions!L623</f>
        <v>0</v>
      </c>
      <c r="M1380" s="39">
        <f>[2]Emissions!M623</f>
        <v>0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9873.0205487970925</v>
      </c>
      <c r="H1385" s="39">
        <f>[2]Emissions!H418</f>
        <v>6582.0136991980626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120.29197916666659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1030.17404060902</v>
      </c>
      <c r="F1390" s="39">
        <f>[2]Emissions!F1111</f>
        <v>5988.4066069891624</v>
      </c>
      <c r="G1390" s="39">
        <f>[2]Emissions!G1111</f>
        <v>9377.8558296612136</v>
      </c>
      <c r="H1390" s="39">
        <f>[2]Emissions!H1111</f>
        <v>14678.607180185631</v>
      </c>
      <c r="I1390" s="39">
        <f>[2]Emissions!I1111</f>
        <v>15386.762196017729</v>
      </c>
      <c r="J1390" s="39">
        <f>[2]Emissions!J1111</f>
        <v>18890.065954117708</v>
      </c>
      <c r="K1390" s="39">
        <f>[2]Emissions!K1111</f>
        <v>21712.125441519809</v>
      </c>
      <c r="L1390" s="39">
        <f>[2]Emissions!L1111</f>
        <v>22725.561745290412</v>
      </c>
      <c r="M1390" s="39">
        <f>[2]Emissions!M1111</f>
        <v>22874.601110032319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70.772289821911386</v>
      </c>
      <c r="F1391" s="39">
        <f>[2]Emissions!F1294</f>
        <v>87.756707079045185</v>
      </c>
      <c r="G1391" s="39">
        <f>[2]Emissions!G1294</f>
        <v>108.93685509837481</v>
      </c>
      <c r="H1391" s="39">
        <f>[2]Emissions!H1294</f>
        <v>161.42023659845239</v>
      </c>
      <c r="I1391" s="39">
        <f>[2]Emissions!I1294</f>
        <v>241.93961917857149</v>
      </c>
      <c r="J1391" s="39">
        <f>[2]Emissions!J1294</f>
        <v>307.34973483249462</v>
      </c>
      <c r="K1391" s="39">
        <f>[2]Emissions!K1294</f>
        <v>370.14324062326648</v>
      </c>
      <c r="L1391" s="39">
        <f>[2]Emissions!L1294</f>
        <v>175.99460077602529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1676.3531735683739</v>
      </c>
      <c r="F1392" s="39">
        <f>[2]Emissions!F673</f>
        <v>3852.8345563483031</v>
      </c>
      <c r="G1392" s="39">
        <f>[2]Emissions!G673</f>
        <v>3423.4729907560441</v>
      </c>
      <c r="H1392" s="39">
        <f>[2]Emissions!H673</f>
        <v>3673.2775666126859</v>
      </c>
      <c r="I1392" s="39">
        <f>[2]Emissions!I673</f>
        <v>0</v>
      </c>
      <c r="J1392" s="39">
        <f>[2]Emissions!J673</f>
        <v>0</v>
      </c>
      <c r="K1392" s="39">
        <f>[2]Emissions!K673</f>
        <v>0</v>
      </c>
      <c r="L1392" s="39">
        <f>[2]Emissions!L673</f>
        <v>0</v>
      </c>
      <c r="M1392" s="39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8.5536677065696587</v>
      </c>
      <c r="F1394" s="39">
        <f>[2]Emissions!F1140</f>
        <v>12.25746107751668</v>
      </c>
      <c r="G1394" s="39">
        <f>[2]Emissions!G1140</f>
        <v>13.20227177493183</v>
      </c>
      <c r="H1394" s="39">
        <f>[2]Emissions!H1140</f>
        <v>15.3860695167008</v>
      </c>
      <c r="I1394" s="39">
        <f>[2]Emissions!I1140</f>
        <v>14.292447359255799</v>
      </c>
      <c r="J1394" s="39">
        <f>[2]Emissions!J1140</f>
        <v>13.93393412531568</v>
      </c>
      <c r="K1394" s="39">
        <f>[2]Emissions!K1140</f>
        <v>13.802269440706761</v>
      </c>
      <c r="L1394" s="39">
        <f>[2]Emissions!L1140</f>
        <v>13.71959047674418</v>
      </c>
      <c r="M1394" s="39">
        <f>[2]Emissions!M1140</f>
        <v>4.5869048591160739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408.60148778502281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0</v>
      </c>
      <c r="H1397" s="39">
        <f>[2]Emissions!H337</f>
        <v>0</v>
      </c>
      <c r="I1397" s="39">
        <f>[2]Emissions!I337</f>
        <v>0</v>
      </c>
      <c r="J1397" s="39">
        <f>[2]Emissions!J337</f>
        <v>0</v>
      </c>
      <c r="K1397" s="39">
        <f>[2]Emissions!K337</f>
        <v>0</v>
      </c>
      <c r="L1397" s="39">
        <f>[2]Emissions!L337</f>
        <v>0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TRA_RAIL_FRG_DST_EXS</v>
      </c>
      <c r="C1401" s="10" t="str">
        <f>[2]Emissions!C1988</f>
        <v>TOT_CO2_EQ_GWP_100</v>
      </c>
      <c r="D1401" s="10" t="str">
        <f>[2]Emissions!D1988</f>
        <v>TRA</v>
      </c>
      <c r="E1401" s="39">
        <f>[2]Emissions!E1988</f>
        <v>3864.6934941747918</v>
      </c>
      <c r="F1401" s="39">
        <f>[2]Emissions!F1988</f>
        <v>3086.7895110632471</v>
      </c>
      <c r="G1401" s="39">
        <f>[2]Emissions!G1988</f>
        <v>2315.0921332974349</v>
      </c>
      <c r="H1401" s="39">
        <f>[2]Emissions!H1988</f>
        <v>1543.3947555316231</v>
      </c>
      <c r="I1401" s="39">
        <f>[2]Emissions!I1988</f>
        <v>771.69737776581212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RES_WH_NGA_CND_NEW</v>
      </c>
      <c r="C1402" s="10" t="str">
        <f>[2]Emissions!C1834</f>
        <v>TOT_CO2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RES_WH_LPG_SOL_NEW</v>
      </c>
      <c r="C1403" s="10" t="str">
        <f>[2]Emissions!C1824</f>
        <v>TOT_CO2</v>
      </c>
      <c r="D1403" s="10" t="str">
        <f>[2]Emissions!D1824</f>
        <v>RES</v>
      </c>
      <c r="E1403" s="39">
        <f>[2]Emissions!E1824</f>
        <v>0</v>
      </c>
      <c r="F1403" s="39">
        <f>[2]Emissions!F1824</f>
        <v>0</v>
      </c>
      <c r="G1403" s="39">
        <f>[2]Emissions!G1824</f>
        <v>0</v>
      </c>
      <c r="H1403" s="39">
        <f>[2]Emissions!H1824</f>
        <v>0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RES_WH_BIO_PLT_NEW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1744.8396335136611</v>
      </c>
      <c r="I1404" s="39">
        <f>[2]Emissions!I1761</f>
        <v>2330.646326007377</v>
      </c>
      <c r="J1404" s="39">
        <f>[2]Emissions!J1761</f>
        <v>2330.646326007377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TRA_ROA_2WH_ELC_NEW</v>
      </c>
      <c r="C1405" s="10" t="str">
        <f>[2]Emissions!C2028</f>
        <v>TRA_CH4</v>
      </c>
      <c r="D1405" s="10" t="str">
        <f>[2]Emissions!D2028</f>
        <v>TRA</v>
      </c>
      <c r="E1405" s="39">
        <f>[2]Emissions!E2028</f>
        <v>0</v>
      </c>
      <c r="F1405" s="39">
        <f>[2]Emissions!F2028</f>
        <v>0</v>
      </c>
      <c r="G1405" s="39">
        <f>[2]Emissions!G2028</f>
        <v>0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TRA_RAIL_FRG_DST_NEW</v>
      </c>
      <c r="C1406" s="10" t="str">
        <f>[2]Emissions!C1993</f>
        <v>TOT_CH4</v>
      </c>
      <c r="D1406" s="10" t="str">
        <f>[2]Emissions!D1993</f>
        <v>TRA</v>
      </c>
      <c r="E1406" s="39">
        <f>[2]Emissions!E1993</f>
        <v>0</v>
      </c>
      <c r="F1406" s="39">
        <f>[2]Emissions!F1993</f>
        <v>0</v>
      </c>
      <c r="G1406" s="39">
        <f>[2]Emissions!G1993</f>
        <v>0</v>
      </c>
      <c r="H1406" s="39">
        <f>[2]Emissions!H1993</f>
        <v>0</v>
      </c>
      <c r="I1406" s="39">
        <f>[2]Emissions!I1993</f>
        <v>0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TRA_NAV_INT_LNG_NEW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0</v>
      </c>
      <c r="F1407" s="39">
        <f>[2]Emissions!F1972</f>
        <v>0</v>
      </c>
      <c r="G1407" s="39">
        <f>[2]Emissions!G1972</f>
        <v>0</v>
      </c>
      <c r="H1407" s="39">
        <f>[2]Emissions!H1972</f>
        <v>0</v>
      </c>
      <c r="I1407" s="39">
        <f>[2]Emissions!I1972</f>
        <v>0</v>
      </c>
      <c r="J1407" s="39">
        <f>[2]Emissions!J1972</f>
        <v>0</v>
      </c>
      <c r="K1407" s="39">
        <f>[2]Emissions!K1972</f>
        <v>214.40494200705999</v>
      </c>
      <c r="L1407" s="39">
        <f>[2]Emissions!L1972</f>
        <v>501.69692385274828</v>
      </c>
      <c r="M1407" s="39">
        <f>[2]Emissions!M1972</f>
        <v>787.39283913262739</v>
      </c>
    </row>
    <row r="1408" spans="1:13">
      <c r="A1408" s="10" t="str">
        <f>[2]Emissions!A1937</f>
        <v>EUR</v>
      </c>
      <c r="B1408" s="10" t="str">
        <f>[2]Emissions!B1937</f>
        <v>TRA_NAV_DOM_LNG_NEW</v>
      </c>
      <c r="C1408" s="10" t="str">
        <f>[2]Emissions!C1937</f>
        <v>TOT_CH4</v>
      </c>
      <c r="D1408" s="10" t="str">
        <f>[2]Emissions!D1937</f>
        <v>TRA</v>
      </c>
      <c r="E1408" s="39">
        <f>[2]Emissions!E1937</f>
        <v>0</v>
      </c>
      <c r="F1408" s="39">
        <f>[2]Emissions!F1937</f>
        <v>0</v>
      </c>
      <c r="G1408" s="39">
        <f>[2]Emissions!G1937</f>
        <v>1.6538210320052251E-5</v>
      </c>
      <c r="H1408" s="39">
        <f>[2]Emissions!H1937</f>
        <v>1.0267472240365779E-4</v>
      </c>
      <c r="I1408" s="39">
        <f>[2]Emissions!I1937</f>
        <v>6.3878837361201822E-4</v>
      </c>
      <c r="J1408" s="39">
        <f>[2]Emissions!J1937</f>
        <v>3.9760613977792292E-3</v>
      </c>
      <c r="K1408" s="39">
        <f>[2]Emissions!K1937</f>
        <v>2.3429131286740689E-2</v>
      </c>
      <c r="L1408" s="39">
        <f>[2]Emissions!L1937</f>
        <v>5.4713912475506207E-2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TRA_NAV_DOM_DST_NEW</v>
      </c>
      <c r="C1409" s="10" t="str">
        <f>[2]Emissions!C1902</f>
        <v>TOT_CH4</v>
      </c>
      <c r="D1409" s="10" t="str">
        <f>[2]Emissions!D1902</f>
        <v>TRA</v>
      </c>
      <c r="E1409" s="39">
        <f>[2]Emissions!E1902</f>
        <v>0</v>
      </c>
      <c r="F1409" s="39">
        <f>[2]Emissions!F1902</f>
        <v>0</v>
      </c>
      <c r="G1409" s="39">
        <f>[2]Emissions!G1902</f>
        <v>0</v>
      </c>
      <c r="H1409" s="39">
        <f>[2]Emissions!H1902</f>
        <v>0.1006894168899588</v>
      </c>
      <c r="I1409" s="39">
        <f>[2]Emissions!I1902</f>
        <v>0.62892624157531651</v>
      </c>
      <c r="J1409" s="39">
        <f>[2]Emissions!J1902</f>
        <v>0.68731165663349281</v>
      </c>
      <c r="K1409" s="39">
        <f>[2]Emissions!K1902</f>
        <v>0.58065102012626146</v>
      </c>
      <c r="L1409" s="39">
        <f>[2]Emissions!L1902</f>
        <v>0.38467974476134581</v>
      </c>
      <c r="M1409" s="39">
        <f>[2]Emissions!M1902</f>
        <v>0.60647941997376875</v>
      </c>
    </row>
    <row r="1410" spans="1:13">
      <c r="A1410" s="10" t="str">
        <f>[2]Emissions!A1839</f>
        <v>EUR</v>
      </c>
      <c r="B1410" s="10" t="str">
        <f>[2]Emissions!B1839</f>
        <v>RES_WH_NGA_EXS</v>
      </c>
      <c r="C1410" s="10" t="str">
        <f>[2]Emissions!C1839</f>
        <v>TOT_CO2</v>
      </c>
      <c r="D1410" s="10" t="str">
        <f>[2]Emissions!D1839</f>
        <v>RES</v>
      </c>
      <c r="E1410" s="39">
        <f>[2]Emissions!E1839</f>
        <v>36684.613228312977</v>
      </c>
      <c r="F1410" s="39">
        <f>[2]Emissions!F1839</f>
        <v>33772.567964121808</v>
      </c>
      <c r="G1410" s="39">
        <f>[2]Emissions!G1839</f>
        <v>29867.096479867021</v>
      </c>
      <c r="H1410" s="39">
        <f>[2]Emissions!H1839</f>
        <v>6760.8146354233331</v>
      </c>
      <c r="I1410" s="39">
        <f>[2]Emissions!I1839</f>
        <v>0</v>
      </c>
      <c r="J1410" s="39">
        <f>[2]Emissions!J1839</f>
        <v>0</v>
      </c>
      <c r="K1410" s="39">
        <f>[2]Emissions!K1839</f>
        <v>0</v>
      </c>
      <c r="L1410" s="39">
        <f>[2]Emissions!L1839</f>
        <v>0</v>
      </c>
      <c r="M1410" s="39">
        <f>[2]Emissions!M1839</f>
        <v>0</v>
      </c>
    </row>
    <row r="1411" spans="1:13">
      <c r="A1411" s="10" t="str">
        <f>[2]Emissions!A2043</f>
        <v>EUR</v>
      </c>
      <c r="B1411" s="10" t="str">
        <f>[2]Emissions!B2043</f>
        <v>TRA_ROA_3WH_GSL_EXS</v>
      </c>
      <c r="C1411" s="10" t="str">
        <f>[2]Emissions!C2043</f>
        <v>TRA_CH4</v>
      </c>
      <c r="D1411" s="10" t="str">
        <f>[2]Emissions!D2043</f>
        <v>TRA</v>
      </c>
      <c r="E1411" s="39">
        <f>[2]Emissions!E2043</f>
        <v>71.038598901098908</v>
      </c>
      <c r="F1411" s="39">
        <f>[2]Emissions!F2043</f>
        <v>35.519299450549447</v>
      </c>
      <c r="G1411" s="39">
        <f>[2]Emissions!G2043</f>
        <v>0</v>
      </c>
      <c r="H1411" s="39">
        <f>[2]Emissions!H2043</f>
        <v>0</v>
      </c>
      <c r="I1411" s="39">
        <f>[2]Emissions!I2043</f>
        <v>0</v>
      </c>
      <c r="J1411" s="39">
        <f>[2]Emissions!J2043</f>
        <v>0</v>
      </c>
      <c r="K1411" s="39">
        <f>[2]Emissions!K2043</f>
        <v>0</v>
      </c>
      <c r="L1411" s="39">
        <f>[2]Emissions!L2043</f>
        <v>0</v>
      </c>
      <c r="M1411" s="39">
        <f>[2]Emissions!M2043</f>
        <v>0</v>
      </c>
    </row>
    <row r="1412" spans="1:13">
      <c r="A1412" s="10" t="str">
        <f>[2]Emissions!A2008</f>
        <v>EUR</v>
      </c>
      <c r="B1412" s="10" t="str">
        <f>[2]Emissions!B2008</f>
        <v>TRA_RAIL_PAS_DST_EXS</v>
      </c>
      <c r="C1412" s="10" t="str">
        <f>[2]Emissions!C2008</f>
        <v>TOT_CO2</v>
      </c>
      <c r="D1412" s="10" t="str">
        <f>[2]Emissions!D2008</f>
        <v>TRA</v>
      </c>
      <c r="E1412" s="39">
        <f>[2]Emissions!E2008</f>
        <v>1163.437087279967</v>
      </c>
      <c r="F1412" s="39">
        <f>[2]Emissions!F2008</f>
        <v>930.74966982397325</v>
      </c>
      <c r="G1412" s="39">
        <f>[2]Emissions!G2008</f>
        <v>698.0622523679798</v>
      </c>
      <c r="H1412" s="39">
        <f>[2]Emissions!H2008</f>
        <v>465.37483491198662</v>
      </c>
      <c r="I1412" s="39">
        <f>[2]Emissions!I2008</f>
        <v>232.68741745599331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TRA_NAV_INT_DST_EXS</v>
      </c>
      <c r="C1413" s="10" t="str">
        <f>[2]Emissions!C1952</f>
        <v>TRA_BUN_CH4</v>
      </c>
      <c r="D1413" s="10" t="str">
        <f>[2]Emissions!D1952</f>
        <v>TRA</v>
      </c>
      <c r="E1413" s="39">
        <f>[2]Emissions!E1952</f>
        <v>478.51012820512818</v>
      </c>
      <c r="F1413" s="39">
        <f>[2]Emissions!F1952</f>
        <v>382.80810256410263</v>
      </c>
      <c r="G1413" s="39">
        <f>[2]Emissions!G1952</f>
        <v>287.10607692307701</v>
      </c>
      <c r="H1413" s="39">
        <f>[2]Emissions!H1952</f>
        <v>191.40405128205131</v>
      </c>
      <c r="I1413" s="39">
        <f>[2]Emissions!I1952</f>
        <v>95.7020256410256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TRA_NAV_DOM_GSL_EXS</v>
      </c>
      <c r="C1414" s="10" t="str">
        <f>[2]Emissions!C1917</f>
        <v>TOT_CO2</v>
      </c>
      <c r="D1414" s="10" t="str">
        <f>[2]Emissions!D1917</f>
        <v>TRA</v>
      </c>
      <c r="E1414" s="39">
        <f>[2]Emissions!E1917</f>
        <v>507.32815200783551</v>
      </c>
      <c r="F1414" s="39">
        <f>[2]Emissions!F1917</f>
        <v>405.86252160626827</v>
      </c>
      <c r="G1414" s="39">
        <f>[2]Emissions!G1917</f>
        <v>304.39689120470121</v>
      </c>
      <c r="H1414" s="39">
        <f>[2]Emissions!H1917</f>
        <v>405.86252160626839</v>
      </c>
      <c r="I1414" s="39">
        <f>[2]Emissions!I1917</f>
        <v>101.4656304015671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TRA_FT_GSL</v>
      </c>
      <c r="C1415" s="10" t="str">
        <f>[2]Emissions!C1882</f>
        <v>TRA_CH4</v>
      </c>
      <c r="D1415" s="10" t="str">
        <f>[2]Emissions!D1882</f>
        <v>TRA</v>
      </c>
      <c r="E1415" s="39">
        <f>[2]Emissions!E1882</f>
        <v>-813.60138773780534</v>
      </c>
      <c r="F1415" s="39">
        <f>[2]Emissions!F1882</f>
        <v>-691.92894817342108</v>
      </c>
      <c r="G1415" s="39">
        <f>[2]Emissions!G1882</f>
        <v>-1134.079417747015</v>
      </c>
      <c r="H1415" s="39">
        <f>[2]Emissions!H1882</f>
        <v>-502.62944184474941</v>
      </c>
      <c r="I1415" s="39">
        <f>[2]Emissions!I1882</f>
        <v>-784.33836215773431</v>
      </c>
      <c r="J1415" s="39">
        <f>[2]Emissions!J1882</f>
        <v>-633.76958137878705</v>
      </c>
      <c r="K1415" s="39">
        <f>[2]Emissions!K1882</f>
        <v>-92.835158672020995</v>
      </c>
      <c r="L1415" s="39">
        <f>[2]Emissions!L1882</f>
        <v>-6.7847958472462357</v>
      </c>
      <c r="M1415" s="39">
        <f>[2]Emissions!M1882</f>
        <v>-1.691307611613232</v>
      </c>
    </row>
    <row r="1416" spans="1:13">
      <c r="A1416" s="10" t="str">
        <f>[2]Emissions!A1756</f>
        <v>EUR</v>
      </c>
      <c r="B1416" s="10" t="str">
        <f>[2]Emissions!B1756</f>
        <v>RES_SH_NGA_STD_NEW</v>
      </c>
      <c r="C1416" s="10" t="str">
        <f>[2]Emissions!C1756</f>
        <v>RES_CO2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TRA_ROA_2WH_DST_NEW</v>
      </c>
      <c r="C1417" s="10" t="str">
        <f>[2]Emissions!C2023</f>
        <v>TRA_CH4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TRA_NAV_DOM_HFO_NEW</v>
      </c>
      <c r="C1418" s="10" t="str">
        <f>[2]Emissions!C1932</f>
        <v>TOT_CO2_EQ_GWP_100</v>
      </c>
      <c r="D1418" s="10" t="str">
        <f>[2]Emissions!D1932</f>
        <v>TRA</v>
      </c>
      <c r="E1418" s="39">
        <f>[2]Emissions!E1932</f>
        <v>403.01700393207068</v>
      </c>
      <c r="F1418" s="39">
        <f>[2]Emissions!F1932</f>
        <v>7982.5242088127743</v>
      </c>
      <c r="G1418" s="39">
        <f>[2]Emissions!G1932</f>
        <v>10614.846894988401</v>
      </c>
      <c r="H1418" s="39">
        <f>[2]Emissions!H1932</f>
        <v>11142.0573762925</v>
      </c>
      <c r="I1418" s="39">
        <f>[2]Emissions!I1932</f>
        <v>0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TRA_NAV_DOM_DST_EXS</v>
      </c>
      <c r="C1419" s="10" t="str">
        <f>[2]Emissions!C1897</f>
        <v>TOT_CO2_EQ_GWP_100</v>
      </c>
      <c r="D1419" s="10" t="str">
        <f>[2]Emissions!D1897</f>
        <v>TRA</v>
      </c>
      <c r="E1419" s="39">
        <f>[2]Emissions!E1897</f>
        <v>16878.25212146523</v>
      </c>
      <c r="F1419" s="39">
        <f>[2]Emissions!F1897</f>
        <v>7975.2295403005319</v>
      </c>
      <c r="G1419" s="39">
        <f>[2]Emissions!G1897</f>
        <v>5063.4756364395689</v>
      </c>
      <c r="H1419" s="39">
        <f>[2]Emissions!H1897</f>
        <v>3375.650424293045</v>
      </c>
      <c r="I1419" s="39">
        <f>[2]Emissions!I1897</f>
        <v>1687.825212146523</v>
      </c>
      <c r="J1419" s="39">
        <f>[2]Emissions!J1897</f>
        <v>0</v>
      </c>
      <c r="K1419" s="39">
        <f>[2]Emissions!K1897</f>
        <v>0</v>
      </c>
      <c r="L1419" s="39">
        <f>[2]Emissions!L1897</f>
        <v>0</v>
      </c>
      <c r="M1419" s="39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RES_WH_COA_EXS</v>
      </c>
      <c r="C1420" s="10" t="str">
        <f>[2]Emissions!C1771</f>
        <v>RES_N2O</v>
      </c>
      <c r="D1420" s="10" t="str">
        <f>[2]Emissions!D1771</f>
        <v>RES</v>
      </c>
      <c r="E1420" s="39">
        <f>[2]Emissions!E1771</f>
        <v>26.889980666666659</v>
      </c>
      <c r="F1420" s="39">
        <f>[2]Emissions!F1771</f>
        <v>186.64682548225809</v>
      </c>
      <c r="G1420" s="39">
        <f>[2]Emissions!G1771</f>
        <v>62.215608494086013</v>
      </c>
      <c r="H1420" s="39">
        <f>[2]Emissions!H1771</f>
        <v>62.215608494086013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TRA_ROA_3WH_DST_NEW</v>
      </c>
      <c r="C1421" s="10" t="str">
        <f>[2]Emissions!C2038</f>
        <v>TRA_CH4</v>
      </c>
      <c r="D1421" s="10" t="str">
        <f>[2]Emissions!D2038</f>
        <v>TRA</v>
      </c>
      <c r="E1421" s="39">
        <f>[2]Emissions!E2038</f>
        <v>2.7431966449207832</v>
      </c>
      <c r="F1421" s="39">
        <f>[2]Emissions!F2038</f>
        <v>14.926833411339</v>
      </c>
      <c r="G1421" s="39">
        <f>[2]Emissions!G2038</f>
        <v>12.183636766418219</v>
      </c>
      <c r="H1421" s="39">
        <f>[2]Emissions!H2038</f>
        <v>0</v>
      </c>
      <c r="I1421" s="39">
        <f>[2]Emissions!I2038</f>
        <v>13.064881309100491</v>
      </c>
      <c r="J1421" s="39">
        <f>[2]Emissions!J2038</f>
        <v>26.030858341733751</v>
      </c>
      <c r="K1421" s="39">
        <f>[2]Emissions!K2038</f>
        <v>26.06182667343591</v>
      </c>
      <c r="L1421" s="39">
        <f>[2]Emissions!L2038</f>
        <v>13.09584964080266</v>
      </c>
      <c r="M1421" s="39">
        <f>[2]Emissions!M2038</f>
        <v>0</v>
      </c>
    </row>
    <row r="1422" spans="1:13">
      <c r="A1422" s="10" t="str">
        <f>[2]Emissions!A2003</f>
        <v>EUR</v>
      </c>
      <c r="B1422" s="10" t="str">
        <f>[2]Emissions!B2003</f>
        <v>TRA_RAIL_PAS_COA_EXS</v>
      </c>
      <c r="C1422" s="10" t="str">
        <f>[2]Emissions!C2003</f>
        <v>TOT_N2O</v>
      </c>
      <c r="D1422" s="10" t="str">
        <f>[2]Emissions!D2003</f>
        <v>TRA</v>
      </c>
      <c r="E1422" s="39">
        <f>[2]Emissions!E2003</f>
        <v>9.1621772686230221E-4</v>
      </c>
      <c r="F1422" s="39">
        <f>[2]Emissions!F2003</f>
        <v>6.8807338148984198E-4</v>
      </c>
      <c r="G1422" s="39">
        <f>[2]Emissions!G2003</f>
        <v>6.0301251805869067E-4</v>
      </c>
      <c r="H1422" s="39">
        <f>[2]Emissions!H2003</f>
        <v>2.2098226320201169E-4</v>
      </c>
      <c r="I1422" s="39">
        <f>[2]Emissions!I2003</f>
        <v>1.104911316010059E-4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TRA_NAV_DOM_MTH_NEW</v>
      </c>
      <c r="C1423" s="10" t="str">
        <f>[2]Emissions!C1947</f>
        <v>TOT_N2O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TRA_NAV_DOM_DUAL_NEW</v>
      </c>
      <c r="C1424" s="10" t="str">
        <f>[2]Emissions!C1912</f>
        <v>TOT_N2O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4.9614630960156758E-6</v>
      </c>
      <c r="H1424" s="39">
        <f>[2]Emissions!H1912</f>
        <v>0</v>
      </c>
      <c r="I1424" s="39">
        <f>[2]Emissions!I1912</f>
        <v>1.9163651208360541E-4</v>
      </c>
      <c r="J1424" s="39">
        <f>[2]Emissions!J1912</f>
        <v>1.192818419333768E-3</v>
      </c>
      <c r="K1424" s="39">
        <f>[2]Emissions!K1912</f>
        <v>7.0287393860222072E-3</v>
      </c>
      <c r="L1424" s="39">
        <f>[2]Emissions!L1912</f>
        <v>1.6414173742651861E-2</v>
      </c>
      <c r="M1424" s="39">
        <f>[2]Emissions!M1912</f>
        <v>0</v>
      </c>
    </row>
    <row r="1425" spans="1:13">
      <c r="A1425" s="10" t="str">
        <f>[2]Emissions!A1877</f>
        <v>EUR</v>
      </c>
      <c r="B1425" s="10" t="str">
        <f>[2]Emissions!B1877</f>
        <v>TRA_FT_DST_INT</v>
      </c>
      <c r="C1425" s="10" t="str">
        <f>[2]Emissions!C1877</f>
        <v>TRA_BUN_CH4</v>
      </c>
      <c r="D1425" s="10" t="str">
        <f>[2]Emissions!D1877</f>
        <v>TRA</v>
      </c>
      <c r="E1425" s="39">
        <f>[2]Emissions!E1877</f>
        <v>-300.78461121495968</v>
      </c>
      <c r="F1425" s="39">
        <f>[2]Emissions!F1877</f>
        <v>0</v>
      </c>
      <c r="G1425" s="39">
        <f>[2]Emissions!G1877</f>
        <v>0</v>
      </c>
      <c r="H1425" s="39">
        <f>[2]Emissions!H1877</f>
        <v>-288.3629135292382</v>
      </c>
      <c r="I1425" s="39">
        <f>[2]Emissions!I1877</f>
        <v>0</v>
      </c>
      <c r="J1425" s="39">
        <f>[2]Emissions!J1877</f>
        <v>0</v>
      </c>
      <c r="K1425" s="39">
        <f>[2]Emissions!K1877</f>
        <v>0</v>
      </c>
      <c r="L1425" s="39">
        <f>[2]Emissions!L1877</f>
        <v>0</v>
      </c>
      <c r="M1425" s="39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TRA_CH4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TRA_CH4</v>
      </c>
      <c r="D1427" s="10" t="str">
        <f>[2]Emissions!D1927</f>
        <v>TRA</v>
      </c>
      <c r="E1427" s="39">
        <f>[2]Emissions!E1927</f>
        <v>210.14856023506371</v>
      </c>
      <c r="F1427" s="39">
        <f>[2]Emissions!F1927</f>
        <v>168.11884818805089</v>
      </c>
      <c r="G1427" s="39">
        <f>[2]Emissions!G1927</f>
        <v>63.044568070519112</v>
      </c>
      <c r="H1427" s="39">
        <f>[2]Emissions!H1927</f>
        <v>42.029712047012737</v>
      </c>
      <c r="I1427" s="39">
        <f>[2]Emissions!I1927</f>
        <v>21.014856023506361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TRA_FT_NGA</v>
      </c>
      <c r="C1428" s="10" t="str">
        <f>[2]Emissions!C1892</f>
        <v>TRA_CH4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-0.56593998000000001</v>
      </c>
      <c r="H1428" s="39">
        <f>[2]Emissions!H1892</f>
        <v>122.19870589798769</v>
      </c>
      <c r="I1428" s="39">
        <f>[2]Emissions!I1892</f>
        <v>742.23656534660665</v>
      </c>
      <c r="J1428" s="39">
        <f>[2]Emissions!J1892</f>
        <v>2183.761981321732</v>
      </c>
      <c r="K1428" s="39">
        <f>[2]Emissions!K1892</f>
        <v>2744.2263901819078</v>
      </c>
      <c r="L1428" s="39">
        <f>[2]Emissions!L1892</f>
        <v>5281.2915972651854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RES_WH_BIO_WDS_NEW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0</v>
      </c>
      <c r="H1429" s="39">
        <f>[2]Emissions!H1766</f>
        <v>0</v>
      </c>
      <c r="I1429" s="39">
        <f>[2]Emissions!I1766</f>
        <v>0</v>
      </c>
      <c r="J1429" s="39">
        <f>[2]Emissions!J1766</f>
        <v>0</v>
      </c>
      <c r="K1429" s="39">
        <f>[2]Emissions!K1766</f>
        <v>0</v>
      </c>
      <c r="L1429" s="39">
        <f>[2]Emissions!L1766</f>
        <v>0</v>
      </c>
      <c r="M1429" s="39">
        <f>[2]Emissions!M1766</f>
        <v>0</v>
      </c>
    </row>
    <row r="1430" spans="1:13">
      <c r="A1430" s="10" t="str">
        <f>[2]Emissions!A1745</f>
        <v>EUR</v>
      </c>
      <c r="B1430" s="10" t="str">
        <f>[2]Emissions!B1745</f>
        <v>RES_SH_NGA_HP_EXS</v>
      </c>
      <c r="C1430" s="10" t="str">
        <f>[2]Emissions!C1745</f>
        <v>RES_CH4</v>
      </c>
      <c r="D1430" s="10" t="str">
        <f>[2]Emissions!D1745</f>
        <v>RES</v>
      </c>
      <c r="E1430" s="39">
        <f>[2]Emissions!E1745</f>
        <v>71.875398699999977</v>
      </c>
      <c r="F1430" s="39">
        <f>[2]Emissions!F1745</f>
        <v>52.583261645833318</v>
      </c>
      <c r="G1430" s="39">
        <f>[2]Emissions!G1745</f>
        <v>35.055507763888883</v>
      </c>
      <c r="H1430" s="39">
        <f>[2]Emissions!H1745</f>
        <v>17.527753881944431</v>
      </c>
      <c r="I1430" s="39">
        <f>[2]Emissions!I1745</f>
        <v>0</v>
      </c>
      <c r="J1430" s="39">
        <f>[2]Emissions!J1745</f>
        <v>0</v>
      </c>
      <c r="K1430" s="39">
        <f>[2]Emissions!K1745</f>
        <v>0</v>
      </c>
      <c r="L1430" s="39">
        <f>[2]Emissions!L1745</f>
        <v>0</v>
      </c>
      <c r="M1430" s="39">
        <f>[2]Emissions!M1745</f>
        <v>0</v>
      </c>
    </row>
    <row r="1431" spans="1:13">
      <c r="A1431" s="10" t="str">
        <f>[2]Emissions!A2033</f>
        <v>EUR</v>
      </c>
      <c r="B1431" s="10" t="str">
        <f>[2]Emissions!B2033</f>
        <v>TRA_ROA_2WH_GSL_NEW</v>
      </c>
      <c r="C1431" s="10" t="str">
        <f>[2]Emissions!C2033</f>
        <v>TRA_CH4</v>
      </c>
      <c r="D1431" s="10" t="str">
        <f>[2]Emissions!D2033</f>
        <v>TRA</v>
      </c>
      <c r="E1431" s="39">
        <f>[2]Emissions!E2033</f>
        <v>7.9078135906927614</v>
      </c>
      <c r="F1431" s="39">
        <f>[2]Emissions!F2033</f>
        <v>41.295703655117727</v>
      </c>
      <c r="G1431" s="39">
        <f>[2]Emissions!G2033</f>
        <v>69.621857373393425</v>
      </c>
      <c r="H1431" s="39">
        <f>[2]Emissions!H2033</f>
        <v>70.8937412557747</v>
      </c>
      <c r="I1431" s="39">
        <f>[2]Emissions!I2033</f>
        <v>70.775562434528126</v>
      </c>
      <c r="J1431" s="39">
        <f>[2]Emissions!J2033</f>
        <v>70.739947728036341</v>
      </c>
      <c r="K1431" s="39">
        <f>[2]Emissions!K2033</f>
        <v>70.542880134755634</v>
      </c>
      <c r="L1431" s="39">
        <f>[2]Emissions!L2033</f>
        <v>35.918720894441179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TRA_CO2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TRA_CO2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0.87751743958197248</v>
      </c>
      <c r="H1433" s="39">
        <f>[2]Emissions!H1942</f>
        <v>5.4479207707380786</v>
      </c>
      <c r="I1433" s="39">
        <f>[2]Emissions!I1942</f>
        <v>33.894111103853689</v>
      </c>
      <c r="J1433" s="39">
        <f>[2]Emissions!J1942</f>
        <v>210.9698177661659</v>
      </c>
      <c r="K1433" s="39">
        <f>[2]Emissions!K1942</f>
        <v>1243.1497060744609</v>
      </c>
      <c r="L1433" s="39">
        <f>[2]Emissions!L1942</f>
        <v>2903.1201959503592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TRA_CO2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0</v>
      </c>
      <c r="H1434" s="39">
        <f>[2]Emissions!H1907</f>
        <v>2458.4999290631599</v>
      </c>
      <c r="I1434" s="39">
        <f>[2]Emissions!I1907</f>
        <v>15356.28239846398</v>
      </c>
      <c r="J1434" s="39">
        <f>[2]Emissions!J1907</f>
        <v>16781.85961613445</v>
      </c>
      <c r="K1434" s="39">
        <f>[2]Emissions!K1907</f>
        <v>14177.562408082889</v>
      </c>
      <c r="L1434" s="39">
        <f>[2]Emissions!L1907</f>
        <v>9392.5971012561895</v>
      </c>
      <c r="M1434" s="39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RES_WH_NGA_SOL_NEW</v>
      </c>
      <c r="C1435" s="10" t="str">
        <f>[2]Emissions!C1844</f>
        <v>TOT_CO2</v>
      </c>
      <c r="D1435" s="10" t="str">
        <f>[2]Emissions!D1844</f>
        <v>RES</v>
      </c>
      <c r="E1435" s="39">
        <f>[2]Emissions!E1844</f>
        <v>0</v>
      </c>
      <c r="F1435" s="39">
        <f>[2]Emissions!F1844</f>
        <v>0</v>
      </c>
      <c r="G1435" s="39">
        <f>[2]Emissions!G1844</f>
        <v>6943.879332663967</v>
      </c>
      <c r="H1435" s="39">
        <f>[2]Emissions!H1844</f>
        <v>13655.434982329451</v>
      </c>
      <c r="I1435" s="39">
        <f>[2]Emissions!I1844</f>
        <v>19413.87053219221</v>
      </c>
      <c r="J1435" s="39">
        <f>[2]Emissions!J1844</f>
        <v>33672.754870562458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TOT_CO2_EQ_GWP_100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TRA_N2O</v>
      </c>
      <c r="D1437" s="10" t="str">
        <f>[2]Emissions!D2013</f>
        <v>TRA</v>
      </c>
      <c r="E1437" s="39">
        <f>[2]Emissions!E2013</f>
        <v>9.5298601005867543</v>
      </c>
      <c r="F1437" s="39">
        <f>[2]Emissions!F2013</f>
        <v>7.6238880804694036</v>
      </c>
      <c r="G1437" s="39">
        <f>[2]Emissions!G2013</f>
        <v>5.7179160603520511</v>
      </c>
      <c r="H1437" s="39">
        <f>[2]Emissions!H2013</f>
        <v>3.8119440402347009</v>
      </c>
      <c r="I1437" s="39">
        <f>[2]Emissions!I2013</f>
        <v>1.9059720201173509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TRA_N2O</v>
      </c>
      <c r="D1438" s="10" t="str">
        <f>[2]Emissions!D1922</f>
        <v>TRA</v>
      </c>
      <c r="E1438" s="39">
        <f>[2]Emissions!E1922</f>
        <v>4.3349030362389804</v>
      </c>
      <c r="F1438" s="39">
        <f>[2]Emissions!F1922</f>
        <v>3.4679224289911841</v>
      </c>
      <c r="G1438" s="39">
        <f>[2]Emissions!G1922</f>
        <v>2.6009418217433882</v>
      </c>
      <c r="H1438" s="39">
        <f>[2]Emissions!H1922</f>
        <v>3.4679224289911841</v>
      </c>
      <c r="I1438" s="39">
        <f>[2]Emissions!I1922</f>
        <v>0.86698060724779602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TRA_FT_JTK</v>
      </c>
      <c r="C1439" s="10" t="str">
        <f>[2]Emissions!C1887</f>
        <v>TRA_CH4</v>
      </c>
      <c r="D1439" s="10" t="str">
        <f>[2]Emissions!D1887</f>
        <v>TRA</v>
      </c>
      <c r="E1439" s="39">
        <f>[2]Emissions!E1887</f>
        <v>0</v>
      </c>
      <c r="F1439" s="39">
        <f>[2]Emissions!F1887</f>
        <v>0</v>
      </c>
      <c r="G1439" s="39">
        <f>[2]Emissions!G1887</f>
        <v>0</v>
      </c>
      <c r="H1439" s="39">
        <f>[2]Emissions!H1887</f>
        <v>0</v>
      </c>
      <c r="I1439" s="39">
        <f>[2]Emissions!I1887</f>
        <v>-34.718001895267903</v>
      </c>
      <c r="J1439" s="39">
        <f>[2]Emissions!J1887</f>
        <v>-77.859805348790459</v>
      </c>
      <c r="K1439" s="39">
        <f>[2]Emissions!K1887</f>
        <v>-169.97674584810559</v>
      </c>
      <c r="L1439" s="39">
        <f>[2]Emissions!L1887</f>
        <v>-124.7902296434879</v>
      </c>
      <c r="M1439" s="39">
        <f>[2]Emissions!M1887</f>
        <v>-1339.105948277283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TOT_CO2_EQ_GWP_100</v>
      </c>
      <c r="D1440" s="10" t="str">
        <f>[2]Emissions!D1790</f>
        <v>RES</v>
      </c>
      <c r="E1440" s="39">
        <f>[2]Emissions!E1790</f>
        <v>15001.444173522639</v>
      </c>
      <c r="F1440" s="39">
        <f>[2]Emissions!F1790</f>
        <v>11251.08313014198</v>
      </c>
      <c r="G1440" s="39">
        <f>[2]Emissions!G1790</f>
        <v>7500.7220867613196</v>
      </c>
      <c r="H1440" s="39">
        <f>[2]Emissions!H1790</f>
        <v>3750.3610433806589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TRA_FT_DST</v>
      </c>
      <c r="C1441" s="10" t="str">
        <f>[2]Emissions!C1872</f>
        <v>TOT_CO2_EQ_GWP_100</v>
      </c>
      <c r="D1441" s="10" t="str">
        <f>[2]Emissions!D1872</f>
        <v>TRA</v>
      </c>
      <c r="E1441" s="39">
        <f>[2]Emissions!E1872</f>
        <v>0</v>
      </c>
      <c r="F1441" s="39">
        <f>[2]Emissions!F1872</f>
        <v>0</v>
      </c>
      <c r="G1441" s="39">
        <f>[2]Emissions!G1872</f>
        <v>-20928.25880296305</v>
      </c>
      <c r="H1441" s="39">
        <f>[2]Emissions!H1872</f>
        <v>-57178.349906765208</v>
      </c>
      <c r="I1441" s="39">
        <f>[2]Emissions!I1872</f>
        <v>-126490.0672563916</v>
      </c>
      <c r="J1441" s="39">
        <f>[2]Emissions!J1872</f>
        <v>-140066.42433113171</v>
      </c>
      <c r="K1441" s="39">
        <f>[2]Emissions!K1872</f>
        <v>-105070.65731648249</v>
      </c>
      <c r="L1441" s="39">
        <f>[2]Emissions!L1872</f>
        <v>-107988.9349253159</v>
      </c>
      <c r="M1441" s="39">
        <f>[2]Emissions!M1872</f>
        <v>-142713.65153877169</v>
      </c>
    </row>
    <row r="1442" spans="1:13">
      <c r="A1442" s="10" t="str">
        <f>[2]Emissions!A1867</f>
        <v>EUR</v>
      </c>
      <c r="B1442" s="10" t="str">
        <f>[2]Emissions!B1867</f>
        <v>TRA_AVI_DOM_JTK_NEW</v>
      </c>
      <c r="C1442" s="10" t="str">
        <f>[2]Emissions!C1867</f>
        <v>TOT_N2O</v>
      </c>
      <c r="D1442" s="10" t="str">
        <f>[2]Emissions!D1867</f>
        <v>TRA</v>
      </c>
      <c r="E1442" s="39">
        <f>[2]Emissions!E1867</f>
        <v>9.9305343534919086E-2</v>
      </c>
      <c r="F1442" s="39">
        <f>[2]Emissions!F1867</f>
        <v>0.14108917787965569</v>
      </c>
      <c r="G1442" s="39">
        <f>[2]Emissions!G1867</f>
        <v>7.0541111005523682E-2</v>
      </c>
      <c r="H1442" s="39">
        <f>[2]Emissions!H1867</f>
        <v>0.18990402459874001</v>
      </c>
      <c r="I1442" s="39">
        <f>[2]Emissions!I1867</f>
        <v>0.22194984604970069</v>
      </c>
      <c r="J1442" s="39">
        <f>[2]Emissions!J1867</f>
        <v>0.25251315145258929</v>
      </c>
      <c r="K1442" s="39">
        <f>[2]Emissions!K1867</f>
        <v>0.2634781062056083</v>
      </c>
      <c r="L1442" s="39">
        <f>[2]Emissions!L1867</f>
        <v>0.27335079710178162</v>
      </c>
      <c r="M1442" s="39">
        <f>[2]Emissions!M1867</f>
        <v>0.28159668146787842</v>
      </c>
    </row>
    <row r="1443" spans="1:13">
      <c r="A1443" s="10" t="str">
        <f>[2]Emissions!A1818</f>
        <v>EUR</v>
      </c>
      <c r="B1443" s="10" t="str">
        <f>[2]Emissions!B1818</f>
        <v>RES_WH_LPG_EXS</v>
      </c>
      <c r="C1443" s="10" t="str">
        <f>[2]Emissions!C1818</f>
        <v>RES_N2O</v>
      </c>
      <c r="D1443" s="10" t="str">
        <f>[2]Emissions!D1818</f>
        <v>RES</v>
      </c>
      <c r="E1443" s="39">
        <f>[2]Emissions!E1818</f>
        <v>23.949554999999989</v>
      </c>
      <c r="F1443" s="39">
        <f>[2]Emissions!F1818</f>
        <v>17.962166249999999</v>
      </c>
      <c r="G1443" s="39">
        <f>[2]Emissions!G1818</f>
        <v>11.9747775</v>
      </c>
      <c r="H1443" s="39">
        <f>[2]Emissions!H1818</f>
        <v>5.9873887499999983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TRA_NAV_INT_HFO_EXS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555.33216239316221</v>
      </c>
      <c r="F1444" s="39">
        <f>[2]Emissions!F1966</f>
        <v>444.26572991452957</v>
      </c>
      <c r="G1444" s="39">
        <f>[2]Emissions!G1966</f>
        <v>333.19929743589728</v>
      </c>
      <c r="H1444" s="39">
        <f>[2]Emissions!H1966</f>
        <v>222.13286495726479</v>
      </c>
      <c r="I1444" s="39">
        <f>[2]Emissions!I1966</f>
        <v>111.06643247863239</v>
      </c>
      <c r="J1444" s="39">
        <f>[2]Emissions!J1966</f>
        <v>0</v>
      </c>
      <c r="K1444" s="39">
        <f>[2]Emissions!K1966</f>
        <v>0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RES_WH_NGA_STD_NEW</v>
      </c>
      <c r="C1445" s="10" t="str">
        <f>[2]Emissions!C1848</f>
        <v>RES_N2O</v>
      </c>
      <c r="D1445" s="10" t="str">
        <f>[2]Emissions!D1848</f>
        <v>RES</v>
      </c>
      <c r="E1445" s="39">
        <f>[2]Emissions!E1848</f>
        <v>146.1475024677286</v>
      </c>
      <c r="F1445" s="39">
        <f>[2]Emissions!F1848</f>
        <v>0</v>
      </c>
      <c r="G1445" s="39">
        <f>[2]Emissions!G1848</f>
        <v>6.7494382209793322</v>
      </c>
      <c r="H1445" s="39">
        <f>[2]Emissions!H1848</f>
        <v>0</v>
      </c>
      <c r="I1445" s="39">
        <f>[2]Emissions!I1848</f>
        <v>0</v>
      </c>
      <c r="J1445" s="39">
        <f>[2]Emissions!J1848</f>
        <v>0</v>
      </c>
      <c r="K1445" s="39">
        <f>[2]Emissions!K1848</f>
        <v>0</v>
      </c>
      <c r="L1445" s="39">
        <f>[2]Emissions!L1848</f>
        <v>0</v>
      </c>
      <c r="M1445" s="39">
        <f>[2]Emissions!M1848</f>
        <v>0</v>
      </c>
    </row>
    <row r="1446" spans="1:13">
      <c r="A1446" s="10" t="str">
        <f>[2]Emissions!A1799</f>
        <v>EUR</v>
      </c>
      <c r="B1446" s="10" t="str">
        <f>[2]Emissions!B1799</f>
        <v>RES_WH_DST_STD_NEW</v>
      </c>
      <c r="C1446" s="10" t="str">
        <f>[2]Emissions!C1799</f>
        <v>TOT_CO2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TOT_CO2_EQ_GWP_100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TOT_CO2_EQ_GWP_100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0</v>
      </c>
      <c r="I1448" s="39">
        <f>[2]Emissions!I1780</f>
        <v>0</v>
      </c>
      <c r="J1448" s="39">
        <f>[2]Emissions!J1780</f>
        <v>0</v>
      </c>
      <c r="K1448" s="39">
        <f>[2]Emissions!K1780</f>
        <v>0</v>
      </c>
      <c r="L1448" s="39">
        <f>[2]Emissions!L1780</f>
        <v>0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TRA_NAV_INT_DST_NEW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186.21084160109231</v>
      </c>
      <c r="F1449" s="39">
        <f>[2]Emissions!F1956</f>
        <v>145.0586009428861</v>
      </c>
      <c r="G1449" s="39">
        <f>[2]Emissions!G1956</f>
        <v>0</v>
      </c>
      <c r="H1449" s="39">
        <f>[2]Emissions!H1956</f>
        <v>351.72880988554078</v>
      </c>
      <c r="I1449" s="39">
        <f>[2]Emissions!I1956</f>
        <v>544.73347311735506</v>
      </c>
      <c r="J1449" s="39">
        <f>[2]Emissions!J1956</f>
        <v>714.56476285154031</v>
      </c>
      <c r="K1449" s="39">
        <f>[2]Emissions!K1956</f>
        <v>193.92507903919511</v>
      </c>
      <c r="L1449" s="39">
        <f>[2]Emissions!L1956</f>
        <v>0</v>
      </c>
      <c r="M1449" s="39">
        <f>[2]Emissions!M1956</f>
        <v>1007.441655</v>
      </c>
    </row>
    <row r="1450" spans="1:13">
      <c r="A1450" s="10" t="str">
        <f>[2]Emissions!A1775</f>
        <v>EUR</v>
      </c>
      <c r="B1450" s="10" t="str">
        <f>[2]Emissions!B1775</f>
        <v>RES_WH_COA_NEW</v>
      </c>
      <c r="C1450" s="10" t="str">
        <f>[2]Emissions!C1775</f>
        <v>RES_CH4</v>
      </c>
      <c r="D1450" s="10" t="str">
        <f>[2]Emissions!D1775</f>
        <v>RES</v>
      </c>
      <c r="E1450" s="39">
        <f>[2]Emissions!E1775</f>
        <v>0</v>
      </c>
      <c r="F1450" s="39">
        <f>[2]Emissions!F1775</f>
        <v>0</v>
      </c>
      <c r="G1450" s="39">
        <f>[2]Emissions!G1775</f>
        <v>0</v>
      </c>
      <c r="H1450" s="39">
        <f>[2]Emissions!H1775</f>
        <v>0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TRA_NAV_INT_DUAL_NEW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0</v>
      </c>
      <c r="G1451" s="39">
        <f>[2]Emissions!G1960</f>
        <v>0.22743948562783661</v>
      </c>
      <c r="H1451" s="39">
        <f>[2]Emissions!H1960</f>
        <v>0</v>
      </c>
      <c r="I1451" s="39">
        <f>[2]Emissions!I1960</f>
        <v>0</v>
      </c>
      <c r="J1451" s="39">
        <f>[2]Emissions!J1960</f>
        <v>0</v>
      </c>
      <c r="K1451" s="39">
        <f>[2]Emissions!K1960</f>
        <v>0</v>
      </c>
      <c r="L1451" s="39">
        <f>[2]Emissions!L1960</f>
        <v>0</v>
      </c>
      <c r="M1451" s="39">
        <f>[2]Emissions!M1960</f>
        <v>0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TRA_CO2</v>
      </c>
      <c r="D1452" s="10" t="str">
        <f>[2]Emissions!D1862</f>
        <v>TRA</v>
      </c>
      <c r="E1452" s="39">
        <f>[2]Emissions!E1862</f>
        <v>12487.67798420958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TRA_AVI_DOM_JTK_EXS</v>
      </c>
      <c r="C1453" s="10" t="str">
        <f>[2]Emissions!C1857</f>
        <v>TOT_CH4</v>
      </c>
      <c r="D1453" s="10" t="str">
        <f>[2]Emissions!D1857</f>
        <v>TRA</v>
      </c>
      <c r="E1453" s="39">
        <f>[2]Emissions!E1857</f>
        <v>0.51873489272540474</v>
      </c>
      <c r="F1453" s="39">
        <f>[2]Emissions!F1857</f>
        <v>0.39516029669056951</v>
      </c>
      <c r="G1453" s="39">
        <f>[2]Emissions!G1857</f>
        <v>0.29637022251792711</v>
      </c>
      <c r="H1453" s="39">
        <f>[2]Emissions!H1857</f>
        <v>0.19758014834528481</v>
      </c>
      <c r="I1453" s="39">
        <f>[2]Emissions!I1857</f>
        <v>9.8790074172642378E-2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SEQ_SNK_AFF_1_NEW</v>
      </c>
      <c r="C1454" s="10" t="str">
        <f>[2]Emissions!C1852</f>
        <v>TOT_CO2</v>
      </c>
      <c r="D1454" s="10" t="str">
        <f>[2]Emissions!D1852</f>
        <v>SEQ</v>
      </c>
      <c r="E1454" s="39">
        <f>[2]Emissions!E1852</f>
        <v>0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RES_WH_HFO_EXS</v>
      </c>
      <c r="C1455" s="10" t="str">
        <f>[2]Emissions!C1803</f>
        <v>RES_N2O</v>
      </c>
      <c r="D1455" s="10" t="str">
        <f>[2]Emissions!D1803</f>
        <v>RES</v>
      </c>
      <c r="E1455" s="39">
        <f>[2]Emissions!E1803</f>
        <v>0.14312316176470591</v>
      </c>
      <c r="F1455" s="39">
        <f>[2]Emissions!F1803</f>
        <v>0.1073423713235294</v>
      </c>
      <c r="G1455" s="39">
        <f>[2]Emissions!G1803</f>
        <v>0.32712068500000918</v>
      </c>
      <c r="H1455" s="39">
        <f>[2]Emissions!H1803</f>
        <v>0.32712068500000929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RES_WH_LPG_CND_NEW</v>
      </c>
      <c r="C1456" s="10" t="str">
        <f>[2]Emissions!C1812</f>
        <v>RES_CO2</v>
      </c>
      <c r="D1456" s="10" t="str">
        <f>[2]Emissions!D1812</f>
        <v>RES</v>
      </c>
      <c r="E1456" s="39">
        <f>[2]Emissions!E1812</f>
        <v>0</v>
      </c>
      <c r="F1456" s="39">
        <f>[2]Emissions!F1812</f>
        <v>0</v>
      </c>
      <c r="G1456" s="39">
        <f>[2]Emissions!G1812</f>
        <v>0</v>
      </c>
      <c r="H1456" s="39">
        <f>[2]Emissions!H1812</f>
        <v>0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RES_WH_KER_EXS</v>
      </c>
      <c r="C1457" s="10" t="str">
        <f>[2]Emissions!C1807</f>
        <v>RES_CO2</v>
      </c>
      <c r="D1457" s="10" t="str">
        <f>[2]Emissions!D1807</f>
        <v>RES</v>
      </c>
      <c r="E1457" s="39">
        <f>[2]Emissions!E1807</f>
        <v>1341.7546028615379</v>
      </c>
      <c r="F1457" s="39">
        <f>[2]Emissions!F1807</f>
        <v>1006.315952146154</v>
      </c>
      <c r="G1457" s="39">
        <f>[2]Emissions!G1807</f>
        <v>6070.3636213005311</v>
      </c>
      <c r="H1457" s="39">
        <f>[2]Emissions!H1807</f>
        <v>3104.4306093627051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TRA_CH4</v>
      </c>
      <c r="D1458" s="10" t="str">
        <f>[2]Emissions!D1983</f>
        <v>TRA</v>
      </c>
      <c r="E1458" s="39">
        <f>[2]Emissions!E1983</f>
        <v>0.4551131278216704</v>
      </c>
      <c r="F1458" s="39">
        <f>[2]Emissions!F1983</f>
        <v>0.36409050225733619</v>
      </c>
      <c r="G1458" s="39">
        <f>[2]Emissions!G1983</f>
        <v>0.1365339383465011</v>
      </c>
      <c r="H1458" s="39">
        <f>[2]Emissions!H1983</f>
        <v>9.1022625564334061E-2</v>
      </c>
      <c r="I1458" s="39">
        <f>[2]Emissions!I1983</f>
        <v>4.5511312782167052E-2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RES_WH_LPG_STD_NEW</v>
      </c>
      <c r="C1459" s="10" t="str">
        <f>[2]Emissions!C1829</f>
        <v>TOT_CO2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TRA_NAV_INT_MTH_NEW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RES_SH_NGA_SOL_NEW</v>
      </c>
      <c r="C1461" s="10" t="str">
        <f>[2]Emissions!C1750</f>
        <v>RES_CH4</v>
      </c>
      <c r="D1461" s="10" t="str">
        <f>[2]Emissions!D1750</f>
        <v>RES</v>
      </c>
      <c r="E1461" s="39">
        <f>[2]Emissions!E1750</f>
        <v>0</v>
      </c>
      <c r="F1461" s="39">
        <f>[2]Emissions!F1750</f>
        <v>0</v>
      </c>
      <c r="G1461" s="39">
        <f>[2]Emissions!G1750</f>
        <v>0</v>
      </c>
      <c r="H1461" s="39">
        <f>[2]Emissions!H1750</f>
        <v>0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RES_SH_NGA_CND_NEW</v>
      </c>
      <c r="C1462" s="10" t="str">
        <f>[2]Emissions!C1741</f>
        <v>RES_CO2</v>
      </c>
      <c r="D1462" s="10" t="str">
        <f>[2]Emissions!D1741</f>
        <v>RES</v>
      </c>
      <c r="E1462" s="39">
        <f>[2]Emissions!E1741</f>
        <v>8506.0415627963612</v>
      </c>
      <c r="F1462" s="39">
        <f>[2]Emissions!F1741</f>
        <v>136888.06676004961</v>
      </c>
      <c r="G1462" s="39">
        <f>[2]Emissions!G1741</f>
        <v>155961.07721177489</v>
      </c>
      <c r="H1462" s="39">
        <f>[2]Emissions!H1741</f>
        <v>196917.6030459787</v>
      </c>
      <c r="I1462" s="39">
        <f>[2]Emissions!I1741</f>
        <v>227404.8212647906</v>
      </c>
      <c r="J1462" s="39">
        <f>[2]Emissions!J1741</f>
        <v>189447.27107941921</v>
      </c>
      <c r="K1462" s="39">
        <f>[2]Emissions!K1741</f>
        <v>94136.6915064926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TRA_RAIL_FRG_COA_EXS</v>
      </c>
      <c r="C1463" s="10" t="str">
        <f>[2]Emissions!C1982</f>
        <v>TOT_N2O</v>
      </c>
      <c r="D1463" s="10" t="str">
        <f>[2]Emissions!D1982</f>
        <v>TRA</v>
      </c>
      <c r="E1463" s="39">
        <f>[2]Emissions!E1982</f>
        <v>6.619827313769751E-5</v>
      </c>
      <c r="F1463" s="39">
        <f>[2]Emissions!F1982</f>
        <v>5.2958618510157997E-5</v>
      </c>
      <c r="G1463" s="39">
        <f>[2]Emissions!G1982</f>
        <v>1.9859481941309259E-5</v>
      </c>
      <c r="H1463" s="39">
        <f>[2]Emissions!H1982</f>
        <v>1.3239654627539499E-5</v>
      </c>
      <c r="I1463" s="39">
        <f>[2]Emissions!I1982</f>
        <v>6.6198273137697539E-6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RES_WH_LPG_CND_NEW</v>
      </c>
      <c r="C1464" s="10" t="str">
        <f>[2]Emissions!C1811</f>
        <v>RES_CH4</v>
      </c>
      <c r="D1464" s="10" t="str">
        <f>[2]Emissions!D1811</f>
        <v>RES</v>
      </c>
      <c r="E1464" s="39">
        <f>[2]Emissions!E1811</f>
        <v>0</v>
      </c>
      <c r="F1464" s="39">
        <f>[2]Emissions!F1811</f>
        <v>0</v>
      </c>
      <c r="G1464" s="39">
        <f>[2]Emissions!G1811</f>
        <v>0</v>
      </c>
      <c r="H1464" s="39">
        <f>[2]Emissions!H1811</f>
        <v>0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RES_WH_LPG_STD_NEW</v>
      </c>
      <c r="C1465" s="10" t="str">
        <f>[2]Emissions!C1828</f>
        <v>RES_N2O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TRA_NAV_INT_MTH_NEW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RES_SH_NGA_CND_NEW</v>
      </c>
      <c r="C1467" s="10" t="str">
        <f>[2]Emissions!C1740</f>
        <v>RES_CH4</v>
      </c>
      <c r="D1467" s="10" t="str">
        <f>[2]Emissions!D1740</f>
        <v>RES</v>
      </c>
      <c r="E1467" s="39">
        <f>[2]Emissions!E1740</f>
        <v>160.30986737271689</v>
      </c>
      <c r="F1467" s="39">
        <f>[2]Emissions!F1740</f>
        <v>2579.8731013955821</v>
      </c>
      <c r="G1467" s="39">
        <f>[2]Emissions!G1740</f>
        <v>2939.3342859362019</v>
      </c>
      <c r="H1467" s="39">
        <f>[2]Emissions!H1740</f>
        <v>3711.2250856761912</v>
      </c>
      <c r="I1467" s="39">
        <f>[2]Emissions!I1740</f>
        <v>4285.8051501091331</v>
      </c>
      <c r="J1467" s="39">
        <f>[2]Emissions!J1740</f>
        <v>3570.434811146235</v>
      </c>
      <c r="K1467" s="39">
        <f>[2]Emissions!K1740</f>
        <v>1774.1555127495781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TRA_RAIL_FRG_DST_EXS</v>
      </c>
      <c r="C1468" s="10" t="str">
        <f>[2]Emissions!C1987</f>
        <v>TOT_CO2</v>
      </c>
      <c r="D1468" s="10" t="str">
        <f>[2]Emissions!D1987</f>
        <v>TRA</v>
      </c>
      <c r="E1468" s="39">
        <f>[2]Emissions!E1987</f>
        <v>3851.3491608366312</v>
      </c>
      <c r="F1468" s="39">
        <f>[2]Emissions!F1987</f>
        <v>3076.1311889369372</v>
      </c>
      <c r="G1468" s="39">
        <f>[2]Emissions!G1987</f>
        <v>2307.098391702702</v>
      </c>
      <c r="H1468" s="39">
        <f>[2]Emissions!H1987</f>
        <v>1538.0655944684679</v>
      </c>
      <c r="I1468" s="39">
        <f>[2]Emissions!I1987</f>
        <v>769.03279723423464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RES_WH_NGA_CND_NEW</v>
      </c>
      <c r="C1469" s="10" t="str">
        <f>[2]Emissions!C1833</f>
        <v>RES_N2O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RES_WH_BIO_WDS_NEW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0</v>
      </c>
      <c r="H1470" s="39">
        <f>[2]Emissions!H1765</f>
        <v>0</v>
      </c>
      <c r="I1470" s="39">
        <f>[2]Emissions!I1765</f>
        <v>0</v>
      </c>
      <c r="J1470" s="39">
        <f>[2]Emissions!J1765</f>
        <v>0</v>
      </c>
      <c r="K1470" s="39">
        <f>[2]Emissions!K1765</f>
        <v>0</v>
      </c>
      <c r="L1470" s="39">
        <f>[2]Emissions!L1765</f>
        <v>0</v>
      </c>
      <c r="M1470" s="39">
        <f>[2]Emissions!M1765</f>
        <v>0</v>
      </c>
    </row>
    <row r="1471" spans="1:13">
      <c r="A1471" s="10" t="str">
        <f>[2]Emissions!A1823</f>
        <v>EUR</v>
      </c>
      <c r="B1471" s="10" t="str">
        <f>[2]Emissions!B1823</f>
        <v>RES_WH_LPG_SOL_NEW</v>
      </c>
      <c r="C1471" s="10" t="str">
        <f>[2]Emissions!C1823</f>
        <v>RES_N2O</v>
      </c>
      <c r="D1471" s="10" t="str">
        <f>[2]Emissions!D1823</f>
        <v>RES</v>
      </c>
      <c r="E1471" s="39">
        <f>[2]Emissions!E1823</f>
        <v>0</v>
      </c>
      <c r="F1471" s="39">
        <f>[2]Emissions!F1823</f>
        <v>0</v>
      </c>
      <c r="G1471" s="39">
        <f>[2]Emissions!G1823</f>
        <v>0</v>
      </c>
      <c r="H1471" s="39">
        <f>[2]Emissions!H1823</f>
        <v>0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RES_WH_BIO_PLT_NEW</v>
      </c>
      <c r="C1472" s="10" t="str">
        <f>[2]Emissions!C1760</f>
        <v>RES_CH4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3489.6792670273221</v>
      </c>
      <c r="I1472" s="39">
        <f>[2]Emissions!I1760</f>
        <v>4661.2926520147539</v>
      </c>
      <c r="J1472" s="39">
        <f>[2]Emissions!J1760</f>
        <v>4661.2926520147539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TRA_N2O</v>
      </c>
      <c r="D1473" s="10" t="str">
        <f>[2]Emissions!D1992</f>
        <v>TRA</v>
      </c>
      <c r="E1473" s="39">
        <f>[2]Emissions!E1992</f>
        <v>31.546887324259089</v>
      </c>
      <c r="F1473" s="39">
        <f>[2]Emissions!F1992</f>
        <v>25.196979022009032</v>
      </c>
      <c r="G1473" s="39">
        <f>[2]Emissions!G1992</f>
        <v>18.897734266506781</v>
      </c>
      <c r="H1473" s="39">
        <f>[2]Emissions!H1992</f>
        <v>12.598489511004511</v>
      </c>
      <c r="I1473" s="39">
        <f>[2]Emissions!I1992</f>
        <v>6.2992447555022606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RES_WH_NGA_EXS</v>
      </c>
      <c r="C1474" s="10" t="str">
        <f>[2]Emissions!C1838</f>
        <v>RES_N2O</v>
      </c>
      <c r="D1474" s="10" t="str">
        <f>[2]Emissions!D1838</f>
        <v>RES</v>
      </c>
      <c r="E1474" s="39">
        <f>[2]Emissions!E1838</f>
        <v>69.137981960635074</v>
      </c>
      <c r="F1474" s="39">
        <f>[2]Emissions!F1838</f>
        <v>63.649770003998881</v>
      </c>
      <c r="G1474" s="39">
        <f>[2]Emissions!G1838</f>
        <v>56.289288503330233</v>
      </c>
      <c r="H1474" s="39">
        <f>[2]Emissions!H1838</f>
        <v>12.74182931666666</v>
      </c>
      <c r="I1474" s="39">
        <f>[2]Emissions!I1838</f>
        <v>0</v>
      </c>
      <c r="J1474" s="39">
        <f>[2]Emissions!J1838</f>
        <v>0</v>
      </c>
      <c r="K1474" s="39">
        <f>[2]Emissions!K1838</f>
        <v>0</v>
      </c>
      <c r="L1474" s="39">
        <f>[2]Emissions!L1838</f>
        <v>0</v>
      </c>
      <c r="M1474" s="39">
        <f>[2]Emissions!M1838</f>
        <v>0</v>
      </c>
    </row>
    <row r="1475" spans="1:13">
      <c r="A1475" s="10" t="str">
        <f>[2]Emissions!A2042</f>
        <v>EUR</v>
      </c>
      <c r="B1475" s="10" t="str">
        <f>[2]Emissions!B2042</f>
        <v>TRA_ROA_3WH_GSL_EXS</v>
      </c>
      <c r="C1475" s="10" t="str">
        <f>[2]Emissions!C2042</f>
        <v>TOT_CO2_EQ_GWP_100</v>
      </c>
      <c r="D1475" s="10" t="str">
        <f>[2]Emissions!D2042</f>
        <v>TRA</v>
      </c>
      <c r="E1475" s="39">
        <f>[2]Emissions!E2042</f>
        <v>1668.7866704120879</v>
      </c>
      <c r="F1475" s="39">
        <f>[2]Emissions!F2042</f>
        <v>834.39333520604373</v>
      </c>
      <c r="G1475" s="39">
        <f>[2]Emissions!G2042</f>
        <v>0</v>
      </c>
      <c r="H1475" s="39">
        <f>[2]Emissions!H2042</f>
        <v>0</v>
      </c>
      <c r="I1475" s="39">
        <f>[2]Emissions!I2042</f>
        <v>0</v>
      </c>
      <c r="J1475" s="39">
        <f>[2]Emissions!J2042</f>
        <v>0</v>
      </c>
      <c r="K1475" s="39">
        <f>[2]Emissions!K2042</f>
        <v>0</v>
      </c>
      <c r="L1475" s="39">
        <f>[2]Emissions!L2042</f>
        <v>0</v>
      </c>
      <c r="M1475" s="39">
        <f>[2]Emissions!M2042</f>
        <v>0</v>
      </c>
    </row>
    <row r="1476" spans="1:13">
      <c r="A1476" s="10" t="str">
        <f>[2]Emissions!A2007</f>
        <v>EUR</v>
      </c>
      <c r="B1476" s="10" t="str">
        <f>[2]Emissions!B2007</f>
        <v>TRA_RAIL_PAS_DST_EXS</v>
      </c>
      <c r="C1476" s="10" t="str">
        <f>[2]Emissions!C2007</f>
        <v>TOT_CH4</v>
      </c>
      <c r="D1476" s="10" t="str">
        <f>[2]Emissions!D2007</f>
        <v>TRA</v>
      </c>
      <c r="E1476" s="39">
        <f>[2]Emissions!E2007</f>
        <v>4.7649300502933777E-2</v>
      </c>
      <c r="F1476" s="39">
        <f>[2]Emissions!F2007</f>
        <v>3.8119440402347021E-2</v>
      </c>
      <c r="G1476" s="39">
        <f>[2]Emissions!G2007</f>
        <v>2.8589580301760259E-2</v>
      </c>
      <c r="H1476" s="39">
        <f>[2]Emissions!H2007</f>
        <v>1.9059720201173511E-2</v>
      </c>
      <c r="I1476" s="39">
        <f>[2]Emissions!I2007</f>
        <v>9.5298601005867553E-3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TRA_NAV_INT_DST_EXS</v>
      </c>
      <c r="C1477" s="10" t="str">
        <f>[2]Emissions!C1951</f>
        <v>TOT_BUN_CO2_EQ_GWP_100</v>
      </c>
      <c r="D1477" s="10" t="str">
        <f>[2]Emissions!D1951</f>
        <v>TRA</v>
      </c>
      <c r="E1477" s="39">
        <f>[2]Emissions!E1951</f>
        <v>11724.104253854701</v>
      </c>
      <c r="F1477" s="39">
        <f>[2]Emissions!F1951</f>
        <v>9379.2834030837585</v>
      </c>
      <c r="G1477" s="39">
        <f>[2]Emissions!G1951</f>
        <v>7034.4625523128188</v>
      </c>
      <c r="H1477" s="39">
        <f>[2]Emissions!H1951</f>
        <v>4689.6417015418792</v>
      </c>
      <c r="I1477" s="39">
        <f>[2]Emissions!I1951</f>
        <v>2344.8208507709392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TRA_NAV_DOM_GSL_EXS</v>
      </c>
      <c r="C1478" s="10" t="str">
        <f>[2]Emissions!C1916</f>
        <v>TOT_CH4</v>
      </c>
      <c r="D1478" s="10" t="str">
        <f>[2]Emissions!D1916</f>
        <v>TRA</v>
      </c>
      <c r="E1478" s="39">
        <f>[2]Emissions!E1916</f>
        <v>2.1674515181194912E-2</v>
      </c>
      <c r="F1478" s="39">
        <f>[2]Emissions!F1916</f>
        <v>1.733961214495593E-2</v>
      </c>
      <c r="G1478" s="39">
        <f>[2]Emissions!G1916</f>
        <v>1.300470910871694E-2</v>
      </c>
      <c r="H1478" s="39">
        <f>[2]Emissions!H1916</f>
        <v>1.733961214495593E-2</v>
      </c>
      <c r="I1478" s="39">
        <f>[2]Emissions!I1916</f>
        <v>4.3349030362389816E-3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TRA_FT_GSL</v>
      </c>
      <c r="C1479" s="10" t="str">
        <f>[2]Emissions!C1881</f>
        <v>TOT_CO2_EQ_GWP_100</v>
      </c>
      <c r="D1479" s="10" t="str">
        <f>[2]Emissions!D1881</f>
        <v>TRA</v>
      </c>
      <c r="E1479" s="39">
        <f>[2]Emissions!E1881</f>
        <v>-19103.637208555501</v>
      </c>
      <c r="F1479" s="39">
        <f>[2]Emissions!F1881</f>
        <v>-16246.72695895431</v>
      </c>
      <c r="G1479" s="39">
        <f>[2]Emissions!G1881</f>
        <v>-26628.570315701949</v>
      </c>
      <c r="H1479" s="39">
        <f>[2]Emissions!H1881</f>
        <v>-11801.91018852494</v>
      </c>
      <c r="I1479" s="39">
        <f>[2]Emissions!I1881</f>
        <v>-18416.53141850674</v>
      </c>
      <c r="J1479" s="39">
        <f>[2]Emissions!J1881</f>
        <v>-14881.12525243159</v>
      </c>
      <c r="K1479" s="39">
        <f>[2]Emissions!K1881</f>
        <v>-2179.8010895730022</v>
      </c>
      <c r="L1479" s="39">
        <f>[2]Emissions!L1881</f>
        <v>-159.30931332392959</v>
      </c>
      <c r="M1479" s="39">
        <f>[2]Emissions!M1881</f>
        <v>-39.712477765266627</v>
      </c>
    </row>
    <row r="1480" spans="1:13">
      <c r="A1480" s="10" t="str">
        <f>[2]Emissions!A1755</f>
        <v>EUR</v>
      </c>
      <c r="B1480" s="10" t="str">
        <f>[2]Emissions!B1755</f>
        <v>RES_SH_NGA_STD_NEW</v>
      </c>
      <c r="C1480" s="10" t="str">
        <f>[2]Emissions!C1755</f>
        <v>RES_CH4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TRA_ROA_2WH_DST_NEW</v>
      </c>
      <c r="C1481" s="10" t="str">
        <f>[2]Emissions!C2022</f>
        <v>TOT_CO2_EQ_GWP_100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TRA_NAV_DOM_HFO_NEW</v>
      </c>
      <c r="C1482" s="10" t="str">
        <f>[2]Emissions!C1931</f>
        <v>TOT_CO2</v>
      </c>
      <c r="D1482" s="10" t="str">
        <f>[2]Emissions!D1931</f>
        <v>TRA</v>
      </c>
      <c r="E1482" s="39">
        <f>[2]Emissions!E1931</f>
        <v>401.65634748530391</v>
      </c>
      <c r="F1482" s="39">
        <f>[2]Emissions!F1931</f>
        <v>7955.573799970909</v>
      </c>
      <c r="G1482" s="39">
        <f>[2]Emissions!G1931</f>
        <v>10579.009300747481</v>
      </c>
      <c r="H1482" s="39">
        <f>[2]Emissions!H1931</f>
        <v>11104.439826533109</v>
      </c>
      <c r="I1482" s="39">
        <f>[2]Emissions!I1931</f>
        <v>0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TRA_NAV_DOM_DST_EXS</v>
      </c>
      <c r="C1483" s="10" t="str">
        <f>[2]Emissions!C1896</f>
        <v>TOT_CO2</v>
      </c>
      <c r="D1483" s="10" t="str">
        <f>[2]Emissions!D1896</f>
        <v>TRA</v>
      </c>
      <c r="E1483" s="39">
        <f>[2]Emissions!E1896</f>
        <v>16819.973496571991</v>
      </c>
      <c r="F1483" s="39">
        <f>[2]Emissions!F1896</f>
        <v>7947.692008127663</v>
      </c>
      <c r="G1483" s="39">
        <f>[2]Emissions!G1896</f>
        <v>5045.992048971596</v>
      </c>
      <c r="H1483" s="39">
        <f>[2]Emissions!H1896</f>
        <v>3363.9946993143972</v>
      </c>
      <c r="I1483" s="39">
        <f>[2]Emissions!I1896</f>
        <v>1681.997349657199</v>
      </c>
      <c r="J1483" s="39">
        <f>[2]Emissions!J1896</f>
        <v>0</v>
      </c>
      <c r="K1483" s="39">
        <f>[2]Emissions!K1896</f>
        <v>0</v>
      </c>
      <c r="L1483" s="39">
        <f>[2]Emissions!L1896</f>
        <v>0</v>
      </c>
      <c r="M1483" s="39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RES_WH_COA_EXS</v>
      </c>
      <c r="C1484" s="10" t="str">
        <f>[2]Emissions!C1770</f>
        <v>RES_CO2</v>
      </c>
      <c r="D1484" s="10" t="str">
        <f>[2]Emissions!D1770</f>
        <v>RES</v>
      </c>
      <c r="E1484" s="39">
        <f>[2]Emissions!E1770</f>
        <v>1591.0465435708329</v>
      </c>
      <c r="F1484" s="39">
        <f>[2]Emissions!F1770</f>
        <v>11043.65935525335</v>
      </c>
      <c r="G1484" s="39">
        <f>[2]Emissions!G1770</f>
        <v>3681.2197850844509</v>
      </c>
      <c r="H1484" s="39">
        <f>[2]Emissions!H1770</f>
        <v>3681.2197850844509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TRA_ROA_3WH_DST_NEW</v>
      </c>
      <c r="C1485" s="10" t="str">
        <f>[2]Emissions!C2037</f>
        <v>TOT_CO2_EQ_GWP_100</v>
      </c>
      <c r="D1485" s="10" t="str">
        <f>[2]Emissions!D2037</f>
        <v>TRA</v>
      </c>
      <c r="E1485" s="39">
        <f>[2]Emissions!E2037</f>
        <v>67.211792516309458</v>
      </c>
      <c r="F1485" s="39">
        <f>[2]Emissions!F2037</f>
        <v>365.7263259001266</v>
      </c>
      <c r="G1485" s="39">
        <f>[2]Emissions!G2037</f>
        <v>298.51453338381708</v>
      </c>
      <c r="H1485" s="39">
        <f>[2]Emissions!H2037</f>
        <v>0</v>
      </c>
      <c r="I1485" s="39">
        <f>[2]Emissions!I2037</f>
        <v>320.10614092262028</v>
      </c>
      <c r="J1485" s="39">
        <f>[2]Emissions!J2037</f>
        <v>637.7890017930431</v>
      </c>
      <c r="K1485" s="39">
        <f>[2]Emissions!K2037</f>
        <v>638.5477651462993</v>
      </c>
      <c r="L1485" s="39">
        <f>[2]Emissions!L2037</f>
        <v>320.86490427587682</v>
      </c>
      <c r="M1485" s="39">
        <f>[2]Emissions!M2037</f>
        <v>0</v>
      </c>
    </row>
    <row r="1486" spans="1:13">
      <c r="A1486" s="10" t="str">
        <f>[2]Emissions!A2002</f>
        <v>EUR</v>
      </c>
      <c r="B1486" s="10" t="str">
        <f>[2]Emissions!B2002</f>
        <v>TRA_RAIL_PAS_COA_EXS</v>
      </c>
      <c r="C1486" s="10" t="str">
        <f>[2]Emissions!C2002</f>
        <v>TOT_CO2_EQ_GWP_100</v>
      </c>
      <c r="D1486" s="10" t="str">
        <f>[2]Emissions!D2002</f>
        <v>TRA</v>
      </c>
      <c r="E1486" s="39">
        <f>[2]Emissions!E2002</f>
        <v>54.641965430693283</v>
      </c>
      <c r="F1486" s="39">
        <f>[2]Emissions!F2002</f>
        <v>41.035750371154627</v>
      </c>
      <c r="G1486" s="39">
        <f>[2]Emissions!G2002</f>
        <v>35.96283743480798</v>
      </c>
      <c r="H1486" s="39">
        <f>[2]Emissions!H2002</f>
        <v>13.17907832675608</v>
      </c>
      <c r="I1486" s="39">
        <f>[2]Emissions!I2002</f>
        <v>6.5895391633780411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TRA_NAV_DOM_MTH_NEW</v>
      </c>
      <c r="C1487" s="10" t="str">
        <f>[2]Emissions!C1946</f>
        <v>TOT_CO2_EQ_GWP_100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TRA_NAV_DOM_DUAL_NEW</v>
      </c>
      <c r="C1488" s="10" t="str">
        <f>[2]Emissions!C1911</f>
        <v>TOT_CO2_EQ_GWP_100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0.62162005747877191</v>
      </c>
      <c r="H1488" s="39">
        <f>[2]Emissions!H1911</f>
        <v>0</v>
      </c>
      <c r="I1488" s="39">
        <f>[2]Emissions!I1911</f>
        <v>24.010074720117569</v>
      </c>
      <c r="J1488" s="39">
        <f>[2]Emissions!J1911</f>
        <v>149.44782215218811</v>
      </c>
      <c r="K1488" s="39">
        <f>[2]Emissions!K1911</f>
        <v>880.6284147615936</v>
      </c>
      <c r="L1488" s="39">
        <f>[2]Emissions!L1911</f>
        <v>2056.5263568256041</v>
      </c>
      <c r="M1488" s="39">
        <f>[2]Emissions!M1911</f>
        <v>0</v>
      </c>
    </row>
    <row r="1489" spans="1:13">
      <c r="A1489" s="10" t="str">
        <f>[2]Emissions!A1876</f>
        <v>EUR</v>
      </c>
      <c r="B1489" s="10" t="str">
        <f>[2]Emissions!B1876</f>
        <v>TRA_FT_DST_INT</v>
      </c>
      <c r="C1489" s="10" t="str">
        <f>[2]Emissions!C1876</f>
        <v>TOT_BUN_CO2_EQ_GWP_100</v>
      </c>
      <c r="D1489" s="10" t="str">
        <f>[2]Emissions!D1876</f>
        <v>TRA</v>
      </c>
      <c r="E1489" s="39">
        <f>[2]Emissions!E1876</f>
        <v>-7366.3173954221766</v>
      </c>
      <c r="F1489" s="39">
        <f>[2]Emissions!F1876</f>
        <v>0</v>
      </c>
      <c r="G1489" s="39">
        <f>[2]Emissions!G1876</f>
        <v>0</v>
      </c>
      <c r="H1489" s="39">
        <f>[2]Emissions!H1876</f>
        <v>-7062.1057957216444</v>
      </c>
      <c r="I1489" s="39">
        <f>[2]Emissions!I1876</f>
        <v>0</v>
      </c>
      <c r="J1489" s="39">
        <f>[2]Emissions!J1876</f>
        <v>0</v>
      </c>
      <c r="K1489" s="39">
        <f>[2]Emissions!K1876</f>
        <v>0</v>
      </c>
      <c r="L1489" s="39">
        <f>[2]Emissions!L1876</f>
        <v>0</v>
      </c>
      <c r="M1489" s="39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TRA_RAIL_PAS_DST_NEW</v>
      </c>
      <c r="C1490" s="10" t="str">
        <f>[2]Emissions!C2017</f>
        <v>TOT_N2O</v>
      </c>
      <c r="D1490" s="10" t="str">
        <f>[2]Emissions!D2017</f>
        <v>TRA</v>
      </c>
      <c r="E1490" s="39">
        <f>[2]Emissions!E2017</f>
        <v>0</v>
      </c>
      <c r="F1490" s="39">
        <f>[2]Emissions!F2017</f>
        <v>0</v>
      </c>
      <c r="G1490" s="39">
        <f>[2]Emissions!G2017</f>
        <v>0</v>
      </c>
      <c r="H1490" s="39">
        <f>[2]Emissions!H2017</f>
        <v>0</v>
      </c>
      <c r="I1490" s="39">
        <f>[2]Emissions!I2017</f>
        <v>0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TRA_NAV_DOM_HFO_EXS</v>
      </c>
      <c r="C1491" s="10" t="str">
        <f>[2]Emissions!C1926</f>
        <v>TOT_N2O</v>
      </c>
      <c r="D1491" s="10" t="str">
        <f>[2]Emissions!D1926</f>
        <v>TRA</v>
      </c>
      <c r="E1491" s="39">
        <f>[2]Emissions!E1926</f>
        <v>4.2029712047012717E-2</v>
      </c>
      <c r="F1491" s="39">
        <f>[2]Emissions!F1926</f>
        <v>3.3623769637610178E-2</v>
      </c>
      <c r="G1491" s="39">
        <f>[2]Emissions!G1926</f>
        <v>1.2608913614103819E-2</v>
      </c>
      <c r="H1491" s="39">
        <f>[2]Emissions!H1926</f>
        <v>8.4059424094025444E-3</v>
      </c>
      <c r="I1491" s="39">
        <f>[2]Emissions!I1926</f>
        <v>4.2029712047012722E-3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TRA_FT_NGA</v>
      </c>
      <c r="C1492" s="10" t="str">
        <f>[2]Emissions!C1891</f>
        <v>TOT_CO2_EQ_GWP_100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-30.059788849703999</v>
      </c>
      <c r="H1492" s="39">
        <f>[2]Emissions!H1891</f>
        <v>-2945.8108761629978</v>
      </c>
      <c r="I1492" s="39">
        <f>[2]Emissions!I1891</f>
        <v>-19420.522385789111</v>
      </c>
      <c r="J1492" s="39">
        <f>[2]Emissions!J1891</f>
        <v>-57235.643254849187</v>
      </c>
      <c r="K1492" s="39">
        <f>[2]Emissions!K1891</f>
        <v>-75722.860095273965</v>
      </c>
      <c r="L1492" s="39">
        <f>[2]Emissions!L1891</f>
        <v>-138667.77593657991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TRA_ROA_2WH_GSL_NEW</v>
      </c>
      <c r="C1493" s="10" t="str">
        <f>[2]Emissions!C2032</f>
        <v>TOT_CO2_EQ_GWP_100</v>
      </c>
      <c r="D1493" s="10" t="str">
        <f>[2]Emissions!D2032</f>
        <v>TRA</v>
      </c>
      <c r="E1493" s="39">
        <f>[2]Emissions!E2032</f>
        <v>185.76455780925451</v>
      </c>
      <c r="F1493" s="39">
        <f>[2]Emissions!F2032</f>
        <v>970.08838675001186</v>
      </c>
      <c r="G1493" s="39">
        <f>[2]Emissions!G2032</f>
        <v>1635.505617387018</v>
      </c>
      <c r="H1493" s="39">
        <f>[2]Emissions!H2032</f>
        <v>1665.3837808370711</v>
      </c>
      <c r="I1493" s="39">
        <f>[2]Emissions!I2032</f>
        <v>1662.607610632816</v>
      </c>
      <c r="J1493" s="39">
        <f>[2]Emissions!J2032</f>
        <v>1661.770976065362</v>
      </c>
      <c r="K1493" s="39">
        <f>[2]Emissions!K2032</f>
        <v>1657.1416086802469</v>
      </c>
      <c r="L1493" s="39">
        <f>[2]Emissions!L2032</f>
        <v>843.77625085688965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TRA_CH4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TRA_CH4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1.653821032005225E-2</v>
      </c>
      <c r="H1495" s="39">
        <f>[2]Emissions!H1941</f>
        <v>0.1026747224036577</v>
      </c>
      <c r="I1495" s="39">
        <f>[2]Emissions!I1941</f>
        <v>0.63878837361201823</v>
      </c>
      <c r="J1495" s="39">
        <f>[2]Emissions!J1941</f>
        <v>3.9760613977792292</v>
      </c>
      <c r="K1495" s="39">
        <f>[2]Emissions!K1941</f>
        <v>23.429131286740699</v>
      </c>
      <c r="L1495" s="39">
        <f>[2]Emissions!L1941</f>
        <v>54.713912475506213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TRA_CH4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</v>
      </c>
      <c r="H1496" s="39">
        <f>[2]Emissions!H1906</f>
        <v>100.68941688995881</v>
      </c>
      <c r="I1496" s="39">
        <f>[2]Emissions!I1906</f>
        <v>628.92624157531657</v>
      </c>
      <c r="J1496" s="39">
        <f>[2]Emissions!J1906</f>
        <v>687.31165663349282</v>
      </c>
      <c r="K1496" s="39">
        <f>[2]Emissions!K1906</f>
        <v>580.65102012626153</v>
      </c>
      <c r="L1496" s="39">
        <f>[2]Emissions!L1906</f>
        <v>384.67974476134572</v>
      </c>
      <c r="M1496" s="39">
        <f>[2]Emissions!M1906</f>
        <v>606.4794199737687</v>
      </c>
    </row>
    <row r="1497" spans="1:13">
      <c r="A1497" s="10" t="str">
        <f>[2]Emissions!A1871</f>
        <v>EUR</v>
      </c>
      <c r="B1497" s="10" t="str">
        <f>[2]Emissions!B1871</f>
        <v>TRA_FT_DST</v>
      </c>
      <c r="C1497" s="10" t="str">
        <f>[2]Emissions!C1871</f>
        <v>TOT_CO2</v>
      </c>
      <c r="D1497" s="10" t="str">
        <f>[2]Emissions!D1871</f>
        <v>TRA</v>
      </c>
      <c r="E1497" s="39">
        <f>[2]Emissions!E1871</f>
        <v>0</v>
      </c>
      <c r="F1497" s="39">
        <f>[2]Emissions!F1871</f>
        <v>0</v>
      </c>
      <c r="G1497" s="39">
        <f>[2]Emissions!G1871</f>
        <v>-20865.301139374998</v>
      </c>
      <c r="H1497" s="39">
        <f>[2]Emissions!H1871</f>
        <v>-57006.342509884184</v>
      </c>
      <c r="I1497" s="39">
        <f>[2]Emissions!I1871</f>
        <v>-126109.5521272289</v>
      </c>
      <c r="J1497" s="39">
        <f>[2]Emissions!J1871</f>
        <v>-139645.06797721589</v>
      </c>
      <c r="K1497" s="39">
        <f>[2]Emissions!K1871</f>
        <v>-104754.5773616909</v>
      </c>
      <c r="L1497" s="39">
        <f>[2]Emissions!L1871</f>
        <v>-107664.0760299692</v>
      </c>
      <c r="M1497" s="39">
        <f>[2]Emissions!M1871</f>
        <v>-142284.33163463659</v>
      </c>
    </row>
    <row r="1498" spans="1:13">
      <c r="A1498" s="10" t="str">
        <f>[2]Emissions!A1843</f>
        <v>EUR</v>
      </c>
      <c r="B1498" s="10" t="str">
        <f>[2]Emissions!B1843</f>
        <v>RES_WH_NGA_SOL_NEW</v>
      </c>
      <c r="C1498" s="10" t="str">
        <f>[2]Emissions!C1843</f>
        <v>RES_N2O</v>
      </c>
      <c r="D1498" s="10" t="str">
        <f>[2]Emissions!D1843</f>
        <v>RES</v>
      </c>
      <c r="E1498" s="39">
        <f>[2]Emissions!E1843</f>
        <v>0</v>
      </c>
      <c r="F1498" s="39">
        <f>[2]Emissions!F1843</f>
        <v>0</v>
      </c>
      <c r="G1498" s="39">
        <f>[2]Emissions!G1843</f>
        <v>13.086843823339549</v>
      </c>
      <c r="H1498" s="39">
        <f>[2]Emissions!H1843</f>
        <v>25.735836755238299</v>
      </c>
      <c r="I1498" s="39">
        <f>[2]Emissions!I1843</f>
        <v>36.588523430441398</v>
      </c>
      <c r="J1498" s="39">
        <f>[2]Emissions!J1843</f>
        <v>63.461656371207049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RES_WH_DST_SOL_NEW</v>
      </c>
      <c r="C1499" s="10" t="str">
        <f>[2]Emissions!C1794</f>
        <v>TOT_CO2</v>
      </c>
      <c r="D1499" s="10" t="str">
        <f>[2]Emissions!D1794</f>
        <v>RES</v>
      </c>
      <c r="E1499" s="39">
        <f>[2]Emissions!E1794</f>
        <v>0</v>
      </c>
      <c r="F1499" s="39">
        <f>[2]Emissions!F1794</f>
        <v>0</v>
      </c>
      <c r="G1499" s="39">
        <f>[2]Emissions!G1794</f>
        <v>0</v>
      </c>
      <c r="H1499" s="39">
        <f>[2]Emissions!H1794</f>
        <v>0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TRA_CO2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930.74966982397325</v>
      </c>
      <c r="G1500" s="39">
        <f>[2]Emissions!G2012</f>
        <v>698.0622523679798</v>
      </c>
      <c r="H1500" s="39">
        <f>[2]Emissions!H2012</f>
        <v>465.37483491198662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TRA_CO2</v>
      </c>
      <c r="D1501" s="10" t="str">
        <f>[2]Emissions!D1921</f>
        <v>TRA</v>
      </c>
      <c r="E1501" s="39">
        <f>[2]Emissions!E1921</f>
        <v>507.32815200783551</v>
      </c>
      <c r="F1501" s="39">
        <f>[2]Emissions!F1921</f>
        <v>405.86252160626827</v>
      </c>
      <c r="G1501" s="39">
        <f>[2]Emissions!G1921</f>
        <v>304.39689120470121</v>
      </c>
      <c r="H1501" s="39">
        <f>[2]Emissions!H1921</f>
        <v>405.86252160626839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TRA_FT_JTK</v>
      </c>
      <c r="C1502" s="10" t="str">
        <f>[2]Emissions!C1886</f>
        <v>TOT_CO2_EQ_GWP_100</v>
      </c>
      <c r="D1502" s="10" t="str">
        <f>[2]Emissions!D1886</f>
        <v>TRA</v>
      </c>
      <c r="E1502" s="39">
        <f>[2]Emissions!E1886</f>
        <v>0</v>
      </c>
      <c r="F1502" s="39">
        <f>[2]Emissions!F1886</f>
        <v>0</v>
      </c>
      <c r="G1502" s="39">
        <f>[2]Emissions!G1886</f>
        <v>0</v>
      </c>
      <c r="H1502" s="39">
        <f>[2]Emissions!H1886</f>
        <v>0</v>
      </c>
      <c r="I1502" s="39">
        <f>[2]Emissions!I1886</f>
        <v>-838.33582321838003</v>
      </c>
      <c r="J1502" s="39">
        <f>[2]Emissions!J1886</f>
        <v>-1880.0812388226129</v>
      </c>
      <c r="K1502" s="39">
        <f>[2]Emissions!K1886</f>
        <v>-4104.4296151725102</v>
      </c>
      <c r="L1502" s="39">
        <f>[2]Emissions!L1886</f>
        <v>-3013.3105071361661</v>
      </c>
      <c r="M1502" s="39">
        <f>[2]Emissions!M1886</f>
        <v>-32335.400260424551</v>
      </c>
    </row>
    <row r="1503" spans="1:13">
      <c r="A1503" s="10" t="str">
        <f>[2]Emissions!A2027</f>
        <v>EUR</v>
      </c>
      <c r="B1503" s="10" t="str">
        <f>[2]Emissions!B2027</f>
        <v>TRA_ROA_2WH_ELC_NEW</v>
      </c>
      <c r="C1503" s="10" t="str">
        <f>[2]Emissions!C2027</f>
        <v>TOT_CO2_EQ_GWP_100</v>
      </c>
      <c r="D1503" s="10" t="str">
        <f>[2]Emissions!D2027</f>
        <v>TRA</v>
      </c>
      <c r="E1503" s="39">
        <f>[2]Emissions!E2027</f>
        <v>0</v>
      </c>
      <c r="F1503" s="39">
        <f>[2]Emissions!F2027</f>
        <v>0</v>
      </c>
      <c r="G1503" s="39">
        <f>[2]Emissions!G2027</f>
        <v>0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TRA_NAV_INT_LNG_NEW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0</v>
      </c>
      <c r="F1504" s="39">
        <f>[2]Emissions!F1971</f>
        <v>0</v>
      </c>
      <c r="G1504" s="39">
        <f>[2]Emissions!G1971</f>
        <v>0</v>
      </c>
      <c r="H1504" s="39">
        <f>[2]Emissions!H1971</f>
        <v>0</v>
      </c>
      <c r="I1504" s="39">
        <f>[2]Emissions!I1971</f>
        <v>0</v>
      </c>
      <c r="J1504" s="39">
        <f>[2]Emissions!J1971</f>
        <v>0</v>
      </c>
      <c r="K1504" s="39">
        <f>[2]Emissions!K1971</f>
        <v>11388.07561371659</v>
      </c>
      <c r="L1504" s="39">
        <f>[2]Emissions!L1971</f>
        <v>26647.53177105396</v>
      </c>
      <c r="M1504" s="39">
        <f>[2]Emissions!M1971</f>
        <v>41822.213171961666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TRA_N2O</v>
      </c>
      <c r="D1505" s="10" t="str">
        <f>[2]Emissions!D1936</f>
        <v>TRA</v>
      </c>
      <c r="E1505" s="39">
        <f>[2]Emissions!E1936</f>
        <v>3.2166819072501651</v>
      </c>
      <c r="F1505" s="39">
        <f>[2]Emissions!F1936</f>
        <v>63.71255045358442</v>
      </c>
      <c r="G1505" s="39">
        <f>[2]Emissions!G1936</f>
        <v>84.722445013994786</v>
      </c>
      <c r="H1505" s="39">
        <f>[2]Emissions!H1936</f>
        <v>88.930377681792081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TRA_N2O</v>
      </c>
      <c r="D1506" s="10" t="str">
        <f>[2]Emissions!D1901</f>
        <v>TRA</v>
      </c>
      <c r="E1506" s="39">
        <f>[2]Emissions!E1901</f>
        <v>137.774526934378</v>
      </c>
      <c r="F1506" s="39">
        <f>[2]Emissions!F1901</f>
        <v>65.100548872035432</v>
      </c>
      <c r="G1506" s="39">
        <f>[2]Emissions!G1901</f>
        <v>41.332358080313398</v>
      </c>
      <c r="H1506" s="39">
        <f>[2]Emissions!H1901</f>
        <v>27.5549053868756</v>
      </c>
      <c r="I1506" s="39">
        <f>[2]Emissions!I1901</f>
        <v>13.7774526934378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RES_WH_DST_EXS</v>
      </c>
      <c r="C1507" s="10" t="str">
        <f>[2]Emissions!C1789</f>
        <v>TOT_CO2</v>
      </c>
      <c r="D1507" s="10" t="str">
        <f>[2]Emissions!D1789</f>
        <v>RES</v>
      </c>
      <c r="E1507" s="39">
        <f>[2]Emissions!E1789</f>
        <v>14949.645946339289</v>
      </c>
      <c r="F1507" s="39">
        <f>[2]Emissions!F1789</f>
        <v>11212.23445975446</v>
      </c>
      <c r="G1507" s="39">
        <f>[2]Emissions!G1789</f>
        <v>7474.8229731696429</v>
      </c>
      <c r="H1507" s="39">
        <f>[2]Emissions!H1789</f>
        <v>3737.411486584821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TRA_NAV_INT_HFO_EXS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69342.476010826198</v>
      </c>
      <c r="F1508" s="39">
        <f>[2]Emissions!F1965</f>
        <v>55473.980808660963</v>
      </c>
      <c r="G1508" s="39">
        <f>[2]Emissions!G1965</f>
        <v>41605.485606495728</v>
      </c>
      <c r="H1508" s="39">
        <f>[2]Emissions!H1965</f>
        <v>27736.990404330481</v>
      </c>
      <c r="I1508" s="39">
        <f>[2]Emissions!I1965</f>
        <v>13868.495202165241</v>
      </c>
      <c r="J1508" s="39">
        <f>[2]Emissions!J1965</f>
        <v>0</v>
      </c>
      <c r="K1508" s="39">
        <f>[2]Emissions!K1965</f>
        <v>0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RES_WH_DST_CND_NEW</v>
      </c>
      <c r="C1509" s="10" t="str">
        <f>[2]Emissions!C1784</f>
        <v>TOT_CO2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0</v>
      </c>
      <c r="I1509" s="39">
        <f>[2]Emissions!I1784</f>
        <v>0</v>
      </c>
      <c r="J1509" s="39">
        <f>[2]Emissions!J1784</f>
        <v>0</v>
      </c>
      <c r="K1509" s="39">
        <f>[2]Emissions!K1784</f>
        <v>0</v>
      </c>
      <c r="L1509" s="39">
        <f>[2]Emissions!L1784</f>
        <v>0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TOT_CO2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0</v>
      </c>
      <c r="I1510" s="39">
        <f>[2]Emissions!I1779</f>
        <v>0</v>
      </c>
      <c r="J1510" s="39">
        <f>[2]Emissions!J1779</f>
        <v>0</v>
      </c>
      <c r="K1510" s="39">
        <f>[2]Emissions!K1779</f>
        <v>0</v>
      </c>
      <c r="L1510" s="39">
        <f>[2]Emissions!L1779</f>
        <v>0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TRA_CH4</v>
      </c>
      <c r="D1511" s="10" t="str">
        <f>[2]Emissions!D1861</f>
        <v>TRA</v>
      </c>
      <c r="E1511" s="39">
        <f>[2]Emissions!E1861</f>
        <v>518.73489272540462</v>
      </c>
      <c r="F1511" s="39">
        <f>[2]Emissions!F1861</f>
        <v>395.16029669056951</v>
      </c>
      <c r="G1511" s="39">
        <f>[2]Emissions!G1861</f>
        <v>296.37022251792712</v>
      </c>
      <c r="H1511" s="39">
        <f>[2]Emissions!H1861</f>
        <v>197.58014834528481</v>
      </c>
      <c r="I1511" s="39">
        <f>[2]Emissions!I1861</f>
        <v>98.790074172642406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SEQ_SNK_CO2_BKS_NEW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TRA_AVI_DOM_JTK_NEW</v>
      </c>
      <c r="C1513" s="10" t="str">
        <f>[2]Emissions!C1866</f>
        <v>TOT_CO2_EQ_GWP_100</v>
      </c>
      <c r="D1513" s="10" t="str">
        <f>[2]Emissions!D1866</f>
        <v>TRA</v>
      </c>
      <c r="E1513" s="39">
        <f>[2]Emissions!E1866</f>
        <v>11995.0593438017</v>
      </c>
      <c r="F1513" s="39">
        <f>[2]Emissions!F1866</f>
        <v>17042.114766357648</v>
      </c>
      <c r="G1513" s="39">
        <f>[2]Emissions!G1866</f>
        <v>8520.6372846535378</v>
      </c>
      <c r="H1513" s="39">
        <f>[2]Emissions!H1866</f>
        <v>22938.443829940261</v>
      </c>
      <c r="I1513" s="39">
        <f>[2]Emissions!I1866</f>
        <v>26809.247921061331</v>
      </c>
      <c r="J1513" s="39">
        <f>[2]Emissions!J1866</f>
        <v>30500.979392907779</v>
      </c>
      <c r="K1513" s="39">
        <f>[2]Emissions!K1866</f>
        <v>31825.432622540029</v>
      </c>
      <c r="L1513" s="39">
        <f>[2]Emissions!L1866</f>
        <v>33017.951664991822</v>
      </c>
      <c r="M1513" s="39">
        <f>[2]Emissions!M1866</f>
        <v>34013.969288944543</v>
      </c>
    </row>
    <row r="1514" spans="1:13">
      <c r="A1514" s="10" t="str">
        <f>[2]Emissions!A1817</f>
        <v>EUR</v>
      </c>
      <c r="B1514" s="10" t="str">
        <f>[2]Emissions!B1817</f>
        <v>RES_WH_LPG_EXS</v>
      </c>
      <c r="C1514" s="10" t="str">
        <f>[2]Emissions!C1817</f>
        <v>RES_CO2</v>
      </c>
      <c r="D1514" s="10" t="str">
        <f>[2]Emissions!D1817</f>
        <v>RES</v>
      </c>
      <c r="E1514" s="39">
        <f>[2]Emissions!E1817</f>
        <v>2463.2117317500001</v>
      </c>
      <c r="F1514" s="39">
        <f>[2]Emissions!F1817</f>
        <v>1847.4087988125</v>
      </c>
      <c r="G1514" s="39">
        <f>[2]Emissions!G1817</f>
        <v>1231.6058658750001</v>
      </c>
      <c r="H1514" s="39">
        <f>[2]Emissions!H1817</f>
        <v>615.80293293750015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TOT_CO2_EQ_GWP_100</v>
      </c>
      <c r="D1515" s="10" t="str">
        <f>[2]Emissions!D1749</f>
        <v>RES</v>
      </c>
      <c r="E1515" s="39">
        <f>[2]Emissions!E1749</f>
        <v>3817.6474268707589</v>
      </c>
      <c r="F1515" s="39">
        <f>[2]Emissions!F1749</f>
        <v>2792.9494256661078</v>
      </c>
      <c r="G1515" s="39">
        <f>[2]Emissions!G1749</f>
        <v>1861.9662837774049</v>
      </c>
      <c r="H1515" s="39">
        <f>[2]Emissions!H1749</f>
        <v>930.98314188870199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TRA_AVI_DOM_JTK_EXS</v>
      </c>
      <c r="C1516" s="10" t="str">
        <f>[2]Emissions!C1860</f>
        <v>TOT_N2O</v>
      </c>
      <c r="D1516" s="10" t="str">
        <f>[2]Emissions!D1860</f>
        <v>TRA</v>
      </c>
      <c r="E1516" s="39">
        <f>[2]Emissions!E1860</f>
        <v>0.1037469785450809</v>
      </c>
      <c r="F1516" s="39">
        <f>[2]Emissions!F1860</f>
        <v>7.9032059338113886E-2</v>
      </c>
      <c r="G1516" s="39">
        <f>[2]Emissions!G1860</f>
        <v>5.9274044503585421E-2</v>
      </c>
      <c r="H1516" s="39">
        <f>[2]Emissions!H1860</f>
        <v>3.9516029669056943E-2</v>
      </c>
      <c r="I1516" s="39">
        <f>[2]Emissions!I1860</f>
        <v>1.9758014834528471E-2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TRA_RAIL_FRG_COA_EXS</v>
      </c>
      <c r="C1517" s="10" t="str">
        <f>[2]Emissions!C1981</f>
        <v>TOT_CO2_EQ_GWP_100</v>
      </c>
      <c r="D1517" s="10" t="str">
        <f>[2]Emissions!D1981</f>
        <v>TRA</v>
      </c>
      <c r="E1517" s="39">
        <f>[2]Emissions!E1981</f>
        <v>3.9479739873067161</v>
      </c>
      <c r="F1517" s="39">
        <f>[2]Emissions!F1981</f>
        <v>3.1583791898453719</v>
      </c>
      <c r="G1517" s="39">
        <f>[2]Emissions!G1981</f>
        <v>1.184392196192015</v>
      </c>
      <c r="H1517" s="39">
        <f>[2]Emissions!H1981</f>
        <v>0.78959479746134309</v>
      </c>
      <c r="I1517" s="39">
        <f>[2]Emissions!I1981</f>
        <v>0.39479739873067171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SEQ_SNK_AFF_4_NEW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RES_WH_KER_EXS</v>
      </c>
      <c r="C1519" s="10" t="str">
        <f>[2]Emissions!C1806</f>
        <v>RES_CH4</v>
      </c>
      <c r="D1519" s="10" t="str">
        <f>[2]Emissions!D1806</f>
        <v>RES</v>
      </c>
      <c r="E1519" s="39">
        <f>[2]Emissions!E1806</f>
        <v>55.736136923076913</v>
      </c>
      <c r="F1519" s="39">
        <f>[2]Emissions!F1806</f>
        <v>41.802102692307678</v>
      </c>
      <c r="G1519" s="39">
        <f>[2]Emissions!G1806</f>
        <v>252.16132461785651</v>
      </c>
      <c r="H1519" s="39">
        <f>[2]Emissions!H1806</f>
        <v>128.9572393808933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TRA_AVI_DOM_JTK_NEW</v>
      </c>
      <c r="C1520" s="10" t="str">
        <f>[2]Emissions!C1865</f>
        <v>TOT_CO2</v>
      </c>
      <c r="D1520" s="10" t="str">
        <f>[2]Emissions!D1865</f>
        <v>TRA</v>
      </c>
      <c r="E1520" s="39">
        <f>[2]Emissions!E1865</f>
        <v>11953.05318348642</v>
      </c>
      <c r="F1520" s="39">
        <f>[2]Emissions!F1865</f>
        <v>16982.43404411455</v>
      </c>
      <c r="G1520" s="39">
        <f>[2]Emissions!G1865</f>
        <v>8490.7983946982022</v>
      </c>
      <c r="H1520" s="39">
        <f>[2]Emissions!H1865</f>
        <v>22858.114427535002</v>
      </c>
      <c r="I1520" s="39">
        <f>[2]Emissions!I1865</f>
        <v>26715.36313618231</v>
      </c>
      <c r="J1520" s="39">
        <f>[2]Emissions!J1865</f>
        <v>30394.16632984333</v>
      </c>
      <c r="K1520" s="39">
        <f>[2]Emissions!K1865</f>
        <v>31713.981383615061</v>
      </c>
      <c r="L1520" s="39">
        <f>[2]Emissions!L1865</f>
        <v>32902.324277817766</v>
      </c>
      <c r="M1520" s="39">
        <f>[2]Emissions!M1865</f>
        <v>33894.853892683634</v>
      </c>
    </row>
    <row r="1521" spans="1:13">
      <c r="A1521" s="10" t="str">
        <f>[2]Emissions!A1816</f>
        <v>EUR</v>
      </c>
      <c r="B1521" s="10" t="str">
        <f>[2]Emissions!B1816</f>
        <v>RES_WH_LPG_EXS</v>
      </c>
      <c r="C1521" s="10" t="str">
        <f>[2]Emissions!C1816</f>
        <v>RES_CH4</v>
      </c>
      <c r="D1521" s="10" t="str">
        <f>[2]Emissions!D1816</f>
        <v>RES</v>
      </c>
      <c r="E1521" s="39">
        <f>[2]Emissions!E1816</f>
        <v>119.747775</v>
      </c>
      <c r="F1521" s="39">
        <f>[2]Emissions!F1816</f>
        <v>89.810831249999993</v>
      </c>
      <c r="G1521" s="39">
        <f>[2]Emissions!G1816</f>
        <v>59.873887500000002</v>
      </c>
      <c r="H1521" s="39">
        <f>[2]Emissions!H1816</f>
        <v>29.936943750000001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TOT_CO2_EQ_GWP_100</v>
      </c>
      <c r="D1522" s="10" t="str">
        <f>[2]Emissions!D1739</f>
        <v>RES</v>
      </c>
      <c r="E1522" s="39">
        <f>[2]Emissions!E1739</f>
        <v>165386.88649951489</v>
      </c>
      <c r="F1522" s="39">
        <f>[2]Emissions!F1739</f>
        <v>75870.705404230976</v>
      </c>
      <c r="G1522" s="39">
        <f>[2]Emissions!G1739</f>
        <v>50580.470269487312</v>
      </c>
      <c r="H1522" s="39">
        <f>[2]Emissions!H1739</f>
        <v>25290.235134743642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TOT_CO2_EQ_GWP_100</v>
      </c>
      <c r="D1523" s="10" t="str">
        <f>[2]Emissions!D1810</f>
        <v>RES</v>
      </c>
      <c r="E1523" s="39">
        <f>[2]Emissions!E1810</f>
        <v>1346.46988004523</v>
      </c>
      <c r="F1523" s="39">
        <f>[2]Emissions!F1810</f>
        <v>1009.852410033923</v>
      </c>
      <c r="G1523" s="39">
        <f>[2]Emissions!G1810</f>
        <v>6091.6964693632008</v>
      </c>
      <c r="H1523" s="39">
        <f>[2]Emissions!H1810</f>
        <v>3115.340391814329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TRA_RAIL_FRG_DST_EXS</v>
      </c>
      <c r="C1524" s="10" t="str">
        <f>[2]Emissions!C1986</f>
        <v>TOT_CH4</v>
      </c>
      <c r="D1524" s="10" t="str">
        <f>[2]Emissions!D1986</f>
        <v>TRA</v>
      </c>
      <c r="E1524" s="39">
        <f>[2]Emissions!E1986</f>
        <v>0.15773443662129549</v>
      </c>
      <c r="F1524" s="39">
        <f>[2]Emissions!F1986</f>
        <v>0.12598489511004521</v>
      </c>
      <c r="G1524" s="39">
        <f>[2]Emissions!G1986</f>
        <v>9.4488671332533899E-2</v>
      </c>
      <c r="H1524" s="39">
        <f>[2]Emissions!H1986</f>
        <v>6.2992447555022577E-2</v>
      </c>
      <c r="I1524" s="39">
        <f>[2]Emissions!I1986</f>
        <v>3.1496223777511309E-2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RES_WH_NGA_CND_NEW</v>
      </c>
      <c r="C1525" s="10" t="str">
        <f>[2]Emissions!C1832</f>
        <v>RES_CO2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RES_WH_LPG_STD_NEW</v>
      </c>
      <c r="C1526" s="10" t="str">
        <f>[2]Emissions!C1827</f>
        <v>RES_CO2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TRA_NAV_INT_MTH_NEW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RES_WH_BIO_WDS_NEW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0</v>
      </c>
      <c r="H1528" s="39">
        <f>[2]Emissions!H1764</f>
        <v>0</v>
      </c>
      <c r="I1528" s="39">
        <f>[2]Emissions!I1764</f>
        <v>0</v>
      </c>
      <c r="J1528" s="39">
        <f>[2]Emissions!J1764</f>
        <v>0</v>
      </c>
      <c r="K1528" s="39">
        <f>[2]Emissions!K1764</f>
        <v>0</v>
      </c>
      <c r="L1528" s="39">
        <f>[2]Emissions!L1764</f>
        <v>0</v>
      </c>
      <c r="M1528" s="39">
        <f>[2]Emissions!M1764</f>
        <v>0</v>
      </c>
    </row>
    <row r="1529" spans="1:13">
      <c r="A1529" s="10" t="str">
        <f>[2]Emissions!A1822</f>
        <v>EUR</v>
      </c>
      <c r="B1529" s="10" t="str">
        <f>[2]Emissions!B1822</f>
        <v>RES_WH_LPG_SOL_NEW</v>
      </c>
      <c r="C1529" s="10" t="str">
        <f>[2]Emissions!C1822</f>
        <v>RES_CO2</v>
      </c>
      <c r="D1529" s="10" t="str">
        <f>[2]Emissions!D1822</f>
        <v>RES</v>
      </c>
      <c r="E1529" s="39">
        <f>[2]Emissions!E1822</f>
        <v>0</v>
      </c>
      <c r="F1529" s="39">
        <f>[2]Emissions!F1822</f>
        <v>0</v>
      </c>
      <c r="G1529" s="39">
        <f>[2]Emissions!G1822</f>
        <v>0</v>
      </c>
      <c r="H1529" s="39">
        <f>[2]Emissions!H1822</f>
        <v>0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TOT_CO2_EQ_GWP_100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TRA_CO2</v>
      </c>
      <c r="D1531" s="10" t="str">
        <f>[2]Emissions!D1991</f>
        <v>TRA</v>
      </c>
      <c r="E1531" s="39">
        <f>[2]Emissions!E1991</f>
        <v>3851.3491608366312</v>
      </c>
      <c r="F1531" s="39">
        <f>[2]Emissions!F1991</f>
        <v>3076.1311889369372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RES_WH_NGA_EXS</v>
      </c>
      <c r="C1532" s="10" t="str">
        <f>[2]Emissions!C1837</f>
        <v>RES_CO2</v>
      </c>
      <c r="D1532" s="10" t="str">
        <f>[2]Emissions!D1837</f>
        <v>RES</v>
      </c>
      <c r="E1532" s="39">
        <f>[2]Emissions!E1837</f>
        <v>36684.613228312977</v>
      </c>
      <c r="F1532" s="39">
        <f>[2]Emissions!F1837</f>
        <v>33772.567964121808</v>
      </c>
      <c r="G1532" s="39">
        <f>[2]Emissions!G1837</f>
        <v>29867.096479867021</v>
      </c>
      <c r="H1532" s="39">
        <f>[2]Emissions!H1837</f>
        <v>6760.8146354233331</v>
      </c>
      <c r="I1532" s="39">
        <f>[2]Emissions!I1837</f>
        <v>0</v>
      </c>
      <c r="J1532" s="39">
        <f>[2]Emissions!J1837</f>
        <v>0</v>
      </c>
      <c r="K1532" s="39">
        <f>[2]Emissions!K1837</f>
        <v>0</v>
      </c>
      <c r="L1532" s="39">
        <f>[2]Emissions!L1837</f>
        <v>0</v>
      </c>
      <c r="M1532" s="39">
        <f>[2]Emissions!M1837</f>
        <v>0</v>
      </c>
    </row>
    <row r="1533" spans="1:13">
      <c r="A1533" s="10" t="str">
        <f>[2]Emissions!A2021</f>
        <v>EUR</v>
      </c>
      <c r="B1533" s="10" t="str">
        <f>[2]Emissions!B2021</f>
        <v>TRA_ROA_2WH_DST_NEW</v>
      </c>
      <c r="C1533" s="10" t="str">
        <f>[2]Emissions!C2021</f>
        <v>TOT_CO2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TRA_NAV_DOM_HFO_NEW</v>
      </c>
      <c r="C1534" s="10" t="str">
        <f>[2]Emissions!C1930</f>
        <v>TOT_CH4</v>
      </c>
      <c r="D1534" s="10" t="str">
        <f>[2]Emissions!D1930</f>
        <v>TRA</v>
      </c>
      <c r="E1534" s="39">
        <f>[2]Emissions!E1930</f>
        <v>1.6083409536250828E-2</v>
      </c>
      <c r="F1534" s="39">
        <f>[2]Emissions!F1930</f>
        <v>0.31856275226792208</v>
      </c>
      <c r="G1534" s="39">
        <f>[2]Emissions!G1930</f>
        <v>0.42361222506997398</v>
      </c>
      <c r="H1534" s="39">
        <f>[2]Emissions!H1930</f>
        <v>0.44465188840896053</v>
      </c>
      <c r="I1534" s="39">
        <f>[2]Emissions!I1930</f>
        <v>0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TRA_NAV_DOM_DST_EXS</v>
      </c>
      <c r="C1535" s="10" t="str">
        <f>[2]Emissions!C1895</f>
        <v>TOT_CH4</v>
      </c>
      <c r="D1535" s="10" t="str">
        <f>[2]Emissions!D1895</f>
        <v>TRA</v>
      </c>
      <c r="E1535" s="39">
        <f>[2]Emissions!E1895</f>
        <v>0.68887263467189042</v>
      </c>
      <c r="F1535" s="39">
        <f>[2]Emissions!F1895</f>
        <v>0.32550274436017729</v>
      </c>
      <c r="G1535" s="39">
        <f>[2]Emissions!G1895</f>
        <v>0.2066617904015671</v>
      </c>
      <c r="H1535" s="39">
        <f>[2]Emissions!H1895</f>
        <v>0.13777452693437811</v>
      </c>
      <c r="I1535" s="39">
        <f>[2]Emissions!I1895</f>
        <v>6.8887263467189055E-2</v>
      </c>
      <c r="J1535" s="39">
        <f>[2]Emissions!J1895</f>
        <v>0</v>
      </c>
      <c r="K1535" s="39">
        <f>[2]Emissions!K1895</f>
        <v>0</v>
      </c>
      <c r="L1535" s="39">
        <f>[2]Emissions!L1895</f>
        <v>0</v>
      </c>
      <c r="M1535" s="39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RES_WH_COA_EXS</v>
      </c>
      <c r="C1536" s="10" t="str">
        <f>[2]Emissions!C1769</f>
        <v>RES_CH4</v>
      </c>
      <c r="D1536" s="10" t="str">
        <f>[2]Emissions!D1769</f>
        <v>RES</v>
      </c>
      <c r="E1536" s="39">
        <f>[2]Emissions!E1769</f>
        <v>184.86861708333331</v>
      </c>
      <c r="F1536" s="39">
        <f>[2]Emissions!F1769</f>
        <v>1283.1969251905241</v>
      </c>
      <c r="G1536" s="39">
        <f>[2]Emissions!G1769</f>
        <v>427.73230839684129</v>
      </c>
      <c r="H1536" s="39">
        <f>[2]Emissions!H1769</f>
        <v>427.73230839684129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TRA_ROA_3WH_DST_NEW</v>
      </c>
      <c r="C1537" s="10" t="str">
        <f>[2]Emissions!C2036</f>
        <v>TOT_CO2</v>
      </c>
      <c r="D1537" s="10" t="str">
        <f>[2]Emissions!D2036</f>
        <v>TRA</v>
      </c>
      <c r="E1537" s="39">
        <f>[2]Emissions!E2036</f>
        <v>66.979718080149155</v>
      </c>
      <c r="F1537" s="39">
        <f>[2]Emissions!F2036</f>
        <v>364.46351579352728</v>
      </c>
      <c r="G1537" s="39">
        <f>[2]Emissions!G2036</f>
        <v>297.48379771337818</v>
      </c>
      <c r="H1537" s="39">
        <f>[2]Emissions!H2036</f>
        <v>0</v>
      </c>
      <c r="I1537" s="39">
        <f>[2]Emissions!I2036</f>
        <v>319.0008519638705</v>
      </c>
      <c r="J1537" s="39">
        <f>[2]Emissions!J2036</f>
        <v>635.58679117733232</v>
      </c>
      <c r="K1537" s="39">
        <f>[2]Emissions!K2036</f>
        <v>636.34293460972674</v>
      </c>
      <c r="L1537" s="39">
        <f>[2]Emissions!L2036</f>
        <v>319.75699539626493</v>
      </c>
      <c r="M1537" s="39">
        <f>[2]Emissions!M2036</f>
        <v>0</v>
      </c>
    </row>
    <row r="1538" spans="1:13">
      <c r="A1538" s="10" t="str">
        <f>[2]Emissions!A2001</f>
        <v>EUR</v>
      </c>
      <c r="B1538" s="10" t="str">
        <f>[2]Emissions!B2001</f>
        <v>TRA_RAIL_PAS_COA_EXS</v>
      </c>
      <c r="C1538" s="10" t="str">
        <f>[2]Emissions!C2001</f>
        <v>TOT_CO2</v>
      </c>
      <c r="D1538" s="10" t="str">
        <f>[2]Emissions!D2001</f>
        <v>TRA</v>
      </c>
      <c r="E1538" s="39">
        <f>[2]Emissions!E2001</f>
        <v>54.21145762628386</v>
      </c>
      <c r="F1538" s="39">
        <f>[2]Emissions!F2001</f>
        <v>40.71244189102709</v>
      </c>
      <c r="G1538" s="39">
        <f>[2]Emissions!G2001</f>
        <v>35.679496927885147</v>
      </c>
      <c r="H1538" s="39">
        <f>[2]Emissions!H2001</f>
        <v>13.07524428583403</v>
      </c>
      <c r="I1538" s="39">
        <f>[2]Emissions!I2001</f>
        <v>6.5376221429170176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TRA_NAV_DOM_MTH_NEW</v>
      </c>
      <c r="C1539" s="10" t="str">
        <f>[2]Emissions!C1945</f>
        <v>TOT_CO2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TRA_NAV_DOM_DUAL_NEW</v>
      </c>
      <c r="C1540" s="10" t="str">
        <f>[2]Emissions!C1910</f>
        <v>TOT_CO2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0.61952135858915724</v>
      </c>
      <c r="H1540" s="39">
        <f>[2]Emissions!H1910</f>
        <v>0</v>
      </c>
      <c r="I1540" s="39">
        <f>[2]Emissions!I1910</f>
        <v>23.929012475506202</v>
      </c>
      <c r="J1540" s="39">
        <f>[2]Emissions!J1910</f>
        <v>148.94325996080991</v>
      </c>
      <c r="K1540" s="39">
        <f>[2]Emissions!K1910</f>
        <v>877.65525800130649</v>
      </c>
      <c r="L1540" s="39">
        <f>[2]Emissions!L1910</f>
        <v>2049.5831613324631</v>
      </c>
      <c r="M1540" s="39">
        <f>[2]Emissions!M1910</f>
        <v>0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TRA_N2O</v>
      </c>
      <c r="D1541" s="10" t="str">
        <f>[2]Emissions!D1875</f>
        <v>TRA</v>
      </c>
      <c r="E1541" s="39">
        <f>[2]Emissions!E1875</f>
        <v>0</v>
      </c>
      <c r="F1541" s="39">
        <f>[2]Emissions!F1875</f>
        <v>0</v>
      </c>
      <c r="G1541" s="39">
        <f>[2]Emissions!G1875</f>
        <v>-139.57675847499999</v>
      </c>
      <c r="H1541" s="39">
        <f>[2]Emissions!H1875</f>
        <v>-381.33935603881559</v>
      </c>
      <c r="I1541" s="39">
        <f>[2]Emissions!I1875</f>
        <v>-843.599734366446</v>
      </c>
      <c r="J1541" s="39">
        <f>[2]Emissions!J1875</f>
        <v>-934.14448203188783</v>
      </c>
      <c r="K1541" s="39">
        <f>[2]Emissions!K1875</f>
        <v>-700.74734344339288</v>
      </c>
      <c r="L1541" s="39">
        <f>[2]Emissions!L1875</f>
        <v>-720.21020142914551</v>
      </c>
      <c r="M1541" s="39">
        <f>[2]Emissions!M1875</f>
        <v>-951.79962458664772</v>
      </c>
    </row>
    <row r="1542" spans="1:13">
      <c r="A1542" s="10" t="str">
        <f>[2]Emissions!A1847</f>
        <v>EUR</v>
      </c>
      <c r="B1542" s="10" t="str">
        <f>[2]Emissions!B1847</f>
        <v>RES_WH_NGA_STD_NEW</v>
      </c>
      <c r="C1542" s="10" t="str">
        <f>[2]Emissions!C1847</f>
        <v>RES_CO2</v>
      </c>
      <c r="D1542" s="10" t="str">
        <f>[2]Emissions!D1847</f>
        <v>RES</v>
      </c>
      <c r="E1542" s="39">
        <f>[2]Emissions!E1847</f>
        <v>77545.864809376799</v>
      </c>
      <c r="F1542" s="39">
        <f>[2]Emissions!F1847</f>
        <v>0</v>
      </c>
      <c r="G1542" s="39">
        <f>[2]Emissions!G1847</f>
        <v>3581.251920051634</v>
      </c>
      <c r="H1542" s="39">
        <f>[2]Emissions!H1847</f>
        <v>0</v>
      </c>
      <c r="I1542" s="39">
        <f>[2]Emissions!I1847</f>
        <v>0</v>
      </c>
      <c r="J1542" s="39">
        <f>[2]Emissions!J1847</f>
        <v>0</v>
      </c>
      <c r="K1542" s="39">
        <f>[2]Emissions!K1847</f>
        <v>0</v>
      </c>
      <c r="L1542" s="39">
        <f>[2]Emissions!L1847</f>
        <v>0</v>
      </c>
      <c r="M1542" s="39">
        <f>[2]Emissions!M1847</f>
        <v>0</v>
      </c>
    </row>
    <row r="1543" spans="1:13">
      <c r="A1543" s="10" t="str">
        <f>[2]Emissions!A1798</f>
        <v>EUR</v>
      </c>
      <c r="B1543" s="10" t="str">
        <f>[2]Emissions!B1798</f>
        <v>RES_WH_DST_STD_NEW</v>
      </c>
      <c r="C1543" s="10" t="str">
        <f>[2]Emissions!C1798</f>
        <v>RES_N2O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TRA_RAIL_PAS_DST_NEW</v>
      </c>
      <c r="C1544" s="10" t="str">
        <f>[2]Emissions!C2016</f>
        <v>TOT_CO2_EQ_GWP_100</v>
      </c>
      <c r="D1544" s="10" t="str">
        <f>[2]Emissions!D2016</f>
        <v>TRA</v>
      </c>
      <c r="E1544" s="39">
        <f>[2]Emissions!E2016</f>
        <v>0</v>
      </c>
      <c r="F1544" s="39">
        <f>[2]Emissions!F2016</f>
        <v>0</v>
      </c>
      <c r="G1544" s="39">
        <f>[2]Emissions!G2016</f>
        <v>0</v>
      </c>
      <c r="H1544" s="39">
        <f>[2]Emissions!H2016</f>
        <v>0</v>
      </c>
      <c r="I1544" s="39">
        <f>[2]Emissions!I2016</f>
        <v>0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TRA_NAV_DOM_HFO_EXS</v>
      </c>
      <c r="C1545" s="10" t="str">
        <f>[2]Emissions!C1925</f>
        <v>TOT_CO2_EQ_GWP_100</v>
      </c>
      <c r="D1545" s="10" t="str">
        <f>[2]Emissions!D1925</f>
        <v>TRA</v>
      </c>
      <c r="E1545" s="39">
        <f>[2]Emissions!E1925</f>
        <v>5265.8886124662104</v>
      </c>
      <c r="F1545" s="39">
        <f>[2]Emissions!F1925</f>
        <v>4212.7108899729683</v>
      </c>
      <c r="G1545" s="39">
        <f>[2]Emissions!G1925</f>
        <v>1579.7665837398631</v>
      </c>
      <c r="H1545" s="39">
        <f>[2]Emissions!H1925</f>
        <v>1053.1777224932421</v>
      </c>
      <c r="I1545" s="39">
        <f>[2]Emissions!I1925</f>
        <v>526.58886124662081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TRA_FT_NGA</v>
      </c>
      <c r="C1546" s="10" t="str">
        <f>[2]Emissions!C1890</f>
        <v>TOT_CO2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-30.028775338799999</v>
      </c>
      <c r="H1546" s="39">
        <f>[2]Emissions!H1890</f>
        <v>-2947.2106067941941</v>
      </c>
      <c r="I1546" s="39">
        <f>[2]Emissions!I1890</f>
        <v>-19428.16689070033</v>
      </c>
      <c r="J1546" s="39">
        <f>[2]Emissions!J1890</f>
        <v>-57258.07954391469</v>
      </c>
      <c r="K1546" s="39">
        <f>[2]Emissions!K1890</f>
        <v>-75748.923012740925</v>
      </c>
      <c r="L1546" s="39">
        <f>[2]Emissions!L1890</f>
        <v>-138721.89807644219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TRA_ROA_2WH_GSL_NEW</v>
      </c>
      <c r="C1547" s="10" t="str">
        <f>[2]Emissions!C2031</f>
        <v>TOT_CO2</v>
      </c>
      <c r="D1547" s="10" t="str">
        <f>[2]Emissions!D2031</f>
        <v>TRA</v>
      </c>
      <c r="E1547" s="39">
        <f>[2]Emissions!E2031</f>
        <v>185.09555677948191</v>
      </c>
      <c r="F1547" s="39">
        <f>[2]Emissions!F2031</f>
        <v>966.59477022078886</v>
      </c>
      <c r="G1547" s="39">
        <f>[2]Emissions!G2031</f>
        <v>1629.6156082532279</v>
      </c>
      <c r="H1547" s="39">
        <f>[2]Emissions!H2031</f>
        <v>1659.3861703268331</v>
      </c>
      <c r="I1547" s="39">
        <f>[2]Emissions!I2031</f>
        <v>1656.619998050855</v>
      </c>
      <c r="J1547" s="39">
        <f>[2]Emissions!J2031</f>
        <v>1655.7863764875699</v>
      </c>
      <c r="K1547" s="39">
        <f>[2]Emissions!K2031</f>
        <v>1651.173681020847</v>
      </c>
      <c r="L1547" s="39">
        <f>[2]Emissions!L2031</f>
        <v>840.73752706921982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TRA_RAIL_FRG_DST_NEW</v>
      </c>
      <c r="C1548" s="10" t="str">
        <f>[2]Emissions!C1996</f>
        <v>TOT_N2O</v>
      </c>
      <c r="D1548" s="10" t="str">
        <f>[2]Emissions!D1996</f>
        <v>TRA</v>
      </c>
      <c r="E1548" s="39">
        <f>[2]Emissions!E1996</f>
        <v>0</v>
      </c>
      <c r="F1548" s="39">
        <f>[2]Emissions!F1996</f>
        <v>0</v>
      </c>
      <c r="G1548" s="39">
        <f>[2]Emissions!G1996</f>
        <v>0</v>
      </c>
      <c r="H1548" s="39">
        <f>[2]Emissions!H1996</f>
        <v>0</v>
      </c>
      <c r="I1548" s="39">
        <f>[2]Emissions!I1996</f>
        <v>0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TRA_NAV_DOM_LNG_NEW</v>
      </c>
      <c r="C1549" s="10" t="str">
        <f>[2]Emissions!C1940</f>
        <v>TOT_N2O</v>
      </c>
      <c r="D1549" s="10" t="str">
        <f>[2]Emissions!D1940</f>
        <v>TRA</v>
      </c>
      <c r="E1549" s="39">
        <f>[2]Emissions!E1940</f>
        <v>0</v>
      </c>
      <c r="F1549" s="39">
        <f>[2]Emissions!F1940</f>
        <v>0</v>
      </c>
      <c r="G1549" s="39">
        <f>[2]Emissions!G1940</f>
        <v>1.6538210320052249E-6</v>
      </c>
      <c r="H1549" s="39">
        <f>[2]Emissions!H1940</f>
        <v>1.026747224036577E-5</v>
      </c>
      <c r="I1549" s="39">
        <f>[2]Emissions!I1940</f>
        <v>6.3878837361201822E-5</v>
      </c>
      <c r="J1549" s="39">
        <f>[2]Emissions!J1940</f>
        <v>3.9760613977792291E-4</v>
      </c>
      <c r="K1549" s="39">
        <f>[2]Emissions!K1940</f>
        <v>2.3429131286740691E-3</v>
      </c>
      <c r="L1549" s="39">
        <f>[2]Emissions!L1940</f>
        <v>5.4713912475506197E-3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TRA_NAV_DOM_DST_NEW</v>
      </c>
      <c r="C1550" s="10" t="str">
        <f>[2]Emissions!C1905</f>
        <v>TOT_N2O</v>
      </c>
      <c r="D1550" s="10" t="str">
        <f>[2]Emissions!D1905</f>
        <v>TRA</v>
      </c>
      <c r="E1550" s="39">
        <f>[2]Emissions!E1905</f>
        <v>0</v>
      </c>
      <c r="F1550" s="39">
        <f>[2]Emissions!F1905</f>
        <v>0</v>
      </c>
      <c r="G1550" s="39">
        <f>[2]Emissions!G1905</f>
        <v>0</v>
      </c>
      <c r="H1550" s="39">
        <f>[2]Emissions!H1905</f>
        <v>2.0137883377991751E-2</v>
      </c>
      <c r="I1550" s="39">
        <f>[2]Emissions!I1905</f>
        <v>0.1257852483150633</v>
      </c>
      <c r="J1550" s="39">
        <f>[2]Emissions!J1905</f>
        <v>0.13746233132669849</v>
      </c>
      <c r="K1550" s="39">
        <f>[2]Emissions!K1905</f>
        <v>0.1161302040252523</v>
      </c>
      <c r="L1550" s="39">
        <f>[2]Emissions!L1905</f>
        <v>7.6935948952269115E-2</v>
      </c>
      <c r="M1550" s="39">
        <f>[2]Emissions!M1905</f>
        <v>0.1212958839947537</v>
      </c>
    </row>
    <row r="1551" spans="1:13">
      <c r="A1551" s="10" t="str">
        <f>[2]Emissions!A1842</f>
        <v>EUR</v>
      </c>
      <c r="B1551" s="10" t="str">
        <f>[2]Emissions!B1842</f>
        <v>RES_WH_NGA_SOL_NEW</v>
      </c>
      <c r="C1551" s="10" t="str">
        <f>[2]Emissions!C1842</f>
        <v>RES_CO2</v>
      </c>
      <c r="D1551" s="10" t="str">
        <f>[2]Emissions!D1842</f>
        <v>RES</v>
      </c>
      <c r="E1551" s="39">
        <f>[2]Emissions!E1842</f>
        <v>0</v>
      </c>
      <c r="F1551" s="39">
        <f>[2]Emissions!F1842</f>
        <v>0</v>
      </c>
      <c r="G1551" s="39">
        <f>[2]Emissions!G1842</f>
        <v>6943.879332663967</v>
      </c>
      <c r="H1551" s="39">
        <f>[2]Emissions!H1842</f>
        <v>13655.434982329451</v>
      </c>
      <c r="I1551" s="39">
        <f>[2]Emissions!I1842</f>
        <v>19413.87053219221</v>
      </c>
      <c r="J1551" s="39">
        <f>[2]Emissions!J1842</f>
        <v>33672.754870562458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RES_WH_DST_SOL_NEW</v>
      </c>
      <c r="C1552" s="10" t="str">
        <f>[2]Emissions!C1793</f>
        <v>RES_N2O</v>
      </c>
      <c r="D1552" s="10" t="str">
        <f>[2]Emissions!D1793</f>
        <v>RES</v>
      </c>
      <c r="E1552" s="39">
        <f>[2]Emissions!E1793</f>
        <v>0</v>
      </c>
      <c r="F1552" s="39">
        <f>[2]Emissions!F1793</f>
        <v>0</v>
      </c>
      <c r="G1552" s="39">
        <f>[2]Emissions!G1793</f>
        <v>0</v>
      </c>
      <c r="H1552" s="39">
        <f>[2]Emissions!H1793</f>
        <v>0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TRA_CH4</v>
      </c>
      <c r="D1553" s="10" t="str">
        <f>[2]Emissions!D2011</f>
        <v>TRA</v>
      </c>
      <c r="E1553" s="39">
        <f>[2]Emissions!E2011</f>
        <v>47.649300502933777</v>
      </c>
      <c r="F1553" s="39">
        <f>[2]Emissions!F2011</f>
        <v>38.119440402347031</v>
      </c>
      <c r="G1553" s="39">
        <f>[2]Emissions!G2011</f>
        <v>28.589580301760272</v>
      </c>
      <c r="H1553" s="39">
        <f>[2]Emissions!H2011</f>
        <v>19.059720201173509</v>
      </c>
      <c r="I1553" s="39">
        <f>[2]Emissions!I2011</f>
        <v>9.529860100586756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TRA_NAV_INT_DST_NEW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4562.4014862927897</v>
      </c>
      <c r="F1554" s="39">
        <f>[2]Emissions!F1955</f>
        <v>3554.1194639952369</v>
      </c>
      <c r="G1554" s="39">
        <f>[2]Emissions!G1955</f>
        <v>0</v>
      </c>
      <c r="H1554" s="39">
        <f>[2]Emissions!H1955</f>
        <v>8617.8013653549388</v>
      </c>
      <c r="I1554" s="39">
        <f>[2]Emissions!I1955</f>
        <v>13346.660087107821</v>
      </c>
      <c r="J1554" s="39">
        <f>[2]Emissions!J1955</f>
        <v>17507.74180522902</v>
      </c>
      <c r="K1554" s="39">
        <f>[2]Emissions!K1955</f>
        <v>4751.410074893729</v>
      </c>
      <c r="L1554" s="39">
        <f>[2]Emissions!L1955</f>
        <v>0</v>
      </c>
      <c r="M1554" s="39">
        <f>[2]Emissions!M1955</f>
        <v>24683.596640263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TRA_CH4</v>
      </c>
      <c r="D1555" s="10" t="str">
        <f>[2]Emissions!D1920</f>
        <v>TRA</v>
      </c>
      <c r="E1555" s="39">
        <f>[2]Emissions!E1920</f>
        <v>21.674515181194909</v>
      </c>
      <c r="F1555" s="39">
        <f>[2]Emissions!F1920</f>
        <v>17.339612144955929</v>
      </c>
      <c r="G1555" s="39">
        <f>[2]Emissions!G1920</f>
        <v>13.00470910871694</v>
      </c>
      <c r="H1555" s="39">
        <f>[2]Emissions!H1920</f>
        <v>17.339612144955929</v>
      </c>
      <c r="I1555" s="39">
        <f>[2]Emissions!I1920</f>
        <v>4.3349030362389822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TRA_FT_JTK</v>
      </c>
      <c r="C1556" s="10" t="str">
        <f>[2]Emissions!C1885</f>
        <v>TOT_CO2</v>
      </c>
      <c r="D1556" s="10" t="str">
        <f>[2]Emissions!D1885</f>
        <v>TRA</v>
      </c>
      <c r="E1556" s="39">
        <f>[2]Emissions!E1885</f>
        <v>0</v>
      </c>
      <c r="F1556" s="39">
        <f>[2]Emissions!F1885</f>
        <v>0</v>
      </c>
      <c r="G1556" s="39">
        <f>[2]Emissions!G1885</f>
        <v>0</v>
      </c>
      <c r="H1556" s="39">
        <f>[2]Emissions!H1885</f>
        <v>0</v>
      </c>
      <c r="I1556" s="39">
        <f>[2]Emissions!I1885</f>
        <v>-835.77803229208257</v>
      </c>
      <c r="J1556" s="39">
        <f>[2]Emissions!J1885</f>
        <v>-1874.345047429882</v>
      </c>
      <c r="K1556" s="39">
        <f>[2]Emissions!K1885</f>
        <v>-4091.9068617167268</v>
      </c>
      <c r="L1556" s="39">
        <f>[2]Emissions!L1885</f>
        <v>-3004.116794950899</v>
      </c>
      <c r="M1556" s="39">
        <f>[2]Emissions!M1885</f>
        <v>-32236.743861528459</v>
      </c>
    </row>
    <row r="1557" spans="1:13">
      <c r="A1557" s="10" t="str">
        <f>[2]Emissions!A2026</f>
        <v>EUR</v>
      </c>
      <c r="B1557" s="10" t="str">
        <f>[2]Emissions!B2026</f>
        <v>TRA_ROA_2WH_ELC_NEW</v>
      </c>
      <c r="C1557" s="10" t="str">
        <f>[2]Emissions!C2026</f>
        <v>TOT_CO2</v>
      </c>
      <c r="D1557" s="10" t="str">
        <f>[2]Emissions!D2026</f>
        <v>TRA</v>
      </c>
      <c r="E1557" s="39">
        <f>[2]Emissions!E2026</f>
        <v>0</v>
      </c>
      <c r="F1557" s="39">
        <f>[2]Emissions!F2026</f>
        <v>0</v>
      </c>
      <c r="G1557" s="39">
        <f>[2]Emissions!G2026</f>
        <v>0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TRA_NAV_INT_HFO_NEW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554.08644892637744</v>
      </c>
      <c r="F1558" s="39">
        <f>[2]Emissions!F1970</f>
        <v>731.72167008547001</v>
      </c>
      <c r="G1558" s="39">
        <f>[2]Emissions!G1970</f>
        <v>788.66422733087177</v>
      </c>
      <c r="H1558" s="39">
        <f>[2]Emissions!H1970</f>
        <v>953.85453504273482</v>
      </c>
      <c r="I1558" s="39">
        <f>[2]Emissions!I1970</f>
        <v>1064.9209675213669</v>
      </c>
      <c r="J1558" s="39">
        <f>[2]Emissions!J1970</f>
        <v>1175.9874</v>
      </c>
      <c r="K1558" s="39">
        <f>[2]Emissions!K1970</f>
        <v>1175.9874</v>
      </c>
      <c r="L1558" s="39">
        <f>[2]Emissions!L1970</f>
        <v>1042.4056450585419</v>
      </c>
      <c r="M1558" s="39">
        <f>[2]Emissions!M1970</f>
        <v>453.04418576833882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TRA_CO2</v>
      </c>
      <c r="D1559" s="10" t="str">
        <f>[2]Emissions!D1935</f>
        <v>TRA</v>
      </c>
      <c r="E1559" s="39">
        <f>[2]Emissions!E1935</f>
        <v>401.65634748530391</v>
      </c>
      <c r="F1559" s="39">
        <f>[2]Emissions!F1935</f>
        <v>7955.573799970909</v>
      </c>
      <c r="G1559" s="39">
        <f>[2]Emissions!G1935</f>
        <v>10579.009300747481</v>
      </c>
      <c r="H1559" s="39">
        <f>[2]Emissions!H1935</f>
        <v>11104.439826533109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TRA_CO2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7947.692008127663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TOT_CO2_EQ_GWP_100</v>
      </c>
      <c r="D1561" s="10" t="str">
        <f>[2]Emissions!D1774</f>
        <v>RES</v>
      </c>
      <c r="E1561" s="39">
        <f>[2]Emissions!E1774</f>
        <v>1603.6814732365831</v>
      </c>
      <c r="F1561" s="39">
        <f>[2]Emissions!F1774</f>
        <v>11131.36003237683</v>
      </c>
      <c r="G1561" s="39">
        <f>[2]Emissions!G1774</f>
        <v>3710.453344125609</v>
      </c>
      <c r="H1561" s="39">
        <f>[2]Emissions!H1774</f>
        <v>3710.453344125609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TRA_ROA_3WH_GSL_EXS</v>
      </c>
      <c r="C1562" s="10" t="str">
        <f>[2]Emissions!C2041</f>
        <v>TOT_CO2</v>
      </c>
      <c r="D1562" s="10" t="str">
        <f>[2]Emissions!D2041</f>
        <v>TRA</v>
      </c>
      <c r="E1562" s="39">
        <f>[2]Emissions!E2041</f>
        <v>1662.7768049450549</v>
      </c>
      <c r="F1562" s="39">
        <f>[2]Emissions!F2041</f>
        <v>831.38840247252756</v>
      </c>
      <c r="G1562" s="39">
        <f>[2]Emissions!G2041</f>
        <v>0</v>
      </c>
      <c r="H1562" s="39">
        <f>[2]Emissions!H2041</f>
        <v>0</v>
      </c>
      <c r="I1562" s="39">
        <f>[2]Emissions!I2041</f>
        <v>0</v>
      </c>
      <c r="J1562" s="39">
        <f>[2]Emissions!J2041</f>
        <v>0</v>
      </c>
      <c r="K1562" s="39">
        <f>[2]Emissions!K2041</f>
        <v>0</v>
      </c>
      <c r="L1562" s="39">
        <f>[2]Emissions!L2041</f>
        <v>0</v>
      </c>
      <c r="M1562" s="39">
        <f>[2]Emissions!M2041</f>
        <v>0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TRA_N2O</v>
      </c>
      <c r="D1563" s="10" t="str">
        <f>[2]Emissions!D2006</f>
        <v>TRA</v>
      </c>
      <c r="E1563" s="39">
        <f>[2]Emissions!E2006</f>
        <v>0.91621772686230218</v>
      </c>
      <c r="F1563" s="39">
        <f>[2]Emissions!F2006</f>
        <v>0.68807338148984187</v>
      </c>
      <c r="G1563" s="39">
        <f>[2]Emissions!G2006</f>
        <v>0.60301251805869061</v>
      </c>
      <c r="H1563" s="39">
        <f>[2]Emissions!H2006</f>
        <v>0.2209822632020117</v>
      </c>
      <c r="I1563" s="39">
        <f>[2]Emissions!I2006</f>
        <v>0.1104911316010059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TRA_N2O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TRA_N2O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4.9614630960156756E-3</v>
      </c>
      <c r="H1565" s="39">
        <f>[2]Emissions!H1915</f>
        <v>0</v>
      </c>
      <c r="I1565" s="39">
        <f>[2]Emissions!I1915</f>
        <v>0.19163651208360541</v>
      </c>
      <c r="J1565" s="39">
        <f>[2]Emissions!J1915</f>
        <v>1.192818419333769</v>
      </c>
      <c r="K1565" s="39">
        <f>[2]Emissions!K1915</f>
        <v>7.0287393860222069</v>
      </c>
      <c r="L1565" s="39">
        <f>[2]Emissions!L1915</f>
        <v>16.414173742651862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TRA_FT_GSL</v>
      </c>
      <c r="C1566" s="10" t="str">
        <f>[2]Emissions!C1880</f>
        <v>TOT_CO2</v>
      </c>
      <c r="D1566" s="10" t="str">
        <f>[2]Emissions!D1880</f>
        <v>TRA</v>
      </c>
      <c r="E1566" s="39">
        <f>[2]Emissions!E1880</f>
        <v>-19043.696482316231</v>
      </c>
      <c r="F1566" s="39">
        <f>[2]Emissions!F1880</f>
        <v>-16195.750246912539</v>
      </c>
      <c r="G1566" s="39">
        <f>[2]Emissions!G1880</f>
        <v>-26545.018904731802</v>
      </c>
      <c r="H1566" s="39">
        <f>[2]Emissions!H1880</f>
        <v>-11764.87980211277</v>
      </c>
      <c r="I1566" s="39">
        <f>[2]Emissions!I1880</f>
        <v>-18358.74659690537</v>
      </c>
      <c r="J1566" s="39">
        <f>[2]Emissions!J1880</f>
        <v>-14834.43333480615</v>
      </c>
      <c r="K1566" s="39">
        <f>[2]Emissions!K1880</f>
        <v>-2172.9616139831051</v>
      </c>
      <c r="L1566" s="39">
        <f>[2]Emissions!L1880</f>
        <v>-158.8094547978769</v>
      </c>
      <c r="M1566" s="39">
        <f>[2]Emissions!M1880</f>
        <v>-39.587873495827033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TOT_CO2_EQ_GWP_100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RES_WH_DST_CND_NEW</v>
      </c>
      <c r="C1568" s="10" t="str">
        <f>[2]Emissions!C1783</f>
        <v>RES_N2O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0</v>
      </c>
      <c r="I1568" s="39">
        <f>[2]Emissions!I1783</f>
        <v>0</v>
      </c>
      <c r="J1568" s="39">
        <f>[2]Emissions!J1783</f>
        <v>0</v>
      </c>
      <c r="K1568" s="39">
        <f>[2]Emissions!K1783</f>
        <v>0</v>
      </c>
      <c r="L1568" s="39">
        <f>[2]Emissions!L1783</f>
        <v>0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TRA_NAV_INT_DUAL_NEW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0</v>
      </c>
      <c r="G1569" s="39">
        <f>[2]Emissions!G1959</f>
        <v>5.6991634682299557</v>
      </c>
      <c r="H1569" s="39">
        <f>[2]Emissions!H1959</f>
        <v>0</v>
      </c>
      <c r="I1569" s="39">
        <f>[2]Emissions!I1959</f>
        <v>0</v>
      </c>
      <c r="J1569" s="39">
        <f>[2]Emissions!J1959</f>
        <v>0</v>
      </c>
      <c r="K1569" s="39">
        <f>[2]Emissions!K1959</f>
        <v>0</v>
      </c>
      <c r="L1569" s="39">
        <f>[2]Emissions!L1959</f>
        <v>0</v>
      </c>
      <c r="M1569" s="39">
        <f>[2]Emissions!M1959</f>
        <v>0</v>
      </c>
    </row>
    <row r="1570" spans="1:13">
      <c r="A1570" s="10" t="str">
        <f>[2]Emissions!A1778</f>
        <v>EUR</v>
      </c>
      <c r="B1570" s="10" t="str">
        <f>[2]Emissions!B1778</f>
        <v>RES_WH_COA_NEW</v>
      </c>
      <c r="C1570" s="10" t="str">
        <f>[2]Emissions!C1778</f>
        <v>TOT_CH4</v>
      </c>
      <c r="D1570" s="10" t="str">
        <f>[2]Emissions!D1778</f>
        <v>RES</v>
      </c>
      <c r="E1570" s="39">
        <f>[2]Emissions!E1778</f>
        <v>0</v>
      </c>
      <c r="F1570" s="39">
        <f>[2]Emissions!F1778</f>
        <v>0</v>
      </c>
      <c r="G1570" s="39">
        <f>[2]Emissions!G1778</f>
        <v>0</v>
      </c>
      <c r="H1570" s="39">
        <f>[2]Emissions!H1778</f>
        <v>0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TRA_N2O</v>
      </c>
      <c r="D1571" s="10" t="str">
        <f>[2]Emissions!D1870</f>
        <v>TRA</v>
      </c>
      <c r="E1571" s="39">
        <f>[2]Emissions!E1870</f>
        <v>99.305343534919061</v>
      </c>
      <c r="F1571" s="39">
        <f>[2]Emissions!F1870</f>
        <v>141.08917787965569</v>
      </c>
      <c r="G1571" s="39">
        <f>[2]Emissions!G1870</f>
        <v>70.541111005523689</v>
      </c>
      <c r="H1571" s="39">
        <f>[2]Emissions!H1870</f>
        <v>189.90402459873991</v>
      </c>
      <c r="I1571" s="39">
        <f>[2]Emissions!I1870</f>
        <v>221.94984604970071</v>
      </c>
      <c r="J1571" s="39">
        <f>[2]Emissions!J1870</f>
        <v>252.51315145258931</v>
      </c>
      <c r="K1571" s="39">
        <f>[2]Emissions!K1870</f>
        <v>263.4781062056083</v>
      </c>
      <c r="L1571" s="39">
        <f>[2]Emissions!L1870</f>
        <v>273.3507971017815</v>
      </c>
      <c r="M1571" s="39">
        <f>[2]Emissions!M1870</f>
        <v>281.59668146787828</v>
      </c>
    </row>
    <row r="1572" spans="1:13">
      <c r="A1572" s="10" t="str">
        <f>[2]Emissions!A1851</f>
        <v>EUR</v>
      </c>
      <c r="B1572" s="10" t="str">
        <f>[2]Emissions!B1851</f>
        <v>SEQ_DAC_CHEM_NEW</v>
      </c>
      <c r="C1572" s="10" t="str">
        <f>[2]Emissions!C1851</f>
        <v>TOT_CO2</v>
      </c>
      <c r="D1572" s="10" t="str">
        <f>[2]Emissions!D1851</f>
        <v>SEQ</v>
      </c>
      <c r="E1572" s="39">
        <f>[2]Emissions!E1851</f>
        <v>0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RES_WH_HFO_EXS</v>
      </c>
      <c r="C1573" s="10" t="str">
        <f>[2]Emissions!C1802</f>
        <v>RES_CO2</v>
      </c>
      <c r="D1573" s="10" t="str">
        <f>[2]Emissions!D1802</f>
        <v>RES</v>
      </c>
      <c r="E1573" s="39">
        <f>[2]Emissions!E1802</f>
        <v>17.871312132352941</v>
      </c>
      <c r="F1573" s="39">
        <f>[2]Emissions!F1802</f>
        <v>13.403484099264711</v>
      </c>
      <c r="G1573" s="39">
        <f>[2]Emissions!G1802</f>
        <v>40.846469533667829</v>
      </c>
      <c r="H1573" s="39">
        <f>[2]Emissions!H1802</f>
        <v>40.846469533667843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RES_WH_DST_EXS</v>
      </c>
      <c r="C1574" s="10" t="str">
        <f>[2]Emissions!C1788</f>
        <v>RES_N2O</v>
      </c>
      <c r="D1574" s="10" t="str">
        <f>[2]Emissions!D1788</f>
        <v>RES</v>
      </c>
      <c r="E1574" s="39">
        <f>[2]Emissions!E1788</f>
        <v>122.4544377857143</v>
      </c>
      <c r="F1574" s="39">
        <f>[2]Emissions!F1788</f>
        <v>91.840828339285693</v>
      </c>
      <c r="G1574" s="39">
        <f>[2]Emissions!G1788</f>
        <v>61.227218892857138</v>
      </c>
      <c r="H1574" s="39">
        <f>[2]Emissions!H1788</f>
        <v>30.613609446428558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TRA_NAV_INT_HFO_EXS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2776.6608119658122</v>
      </c>
      <c r="F1575" s="39">
        <f>[2]Emissions!F1964</f>
        <v>2221.3286495726488</v>
      </c>
      <c r="G1575" s="39">
        <f>[2]Emissions!G1964</f>
        <v>1665.9964871794871</v>
      </c>
      <c r="H1575" s="39">
        <f>[2]Emissions!H1964</f>
        <v>1110.6643247863251</v>
      </c>
      <c r="I1575" s="39">
        <f>[2]Emissions!I1964</f>
        <v>555.33216239316232</v>
      </c>
      <c r="J1575" s="39">
        <f>[2]Emissions!J1964</f>
        <v>0</v>
      </c>
      <c r="K1575" s="39">
        <f>[2]Emissions!K1964</f>
        <v>0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TOT_CO2_EQ_GWP_100</v>
      </c>
      <c r="D1576" s="10" t="str">
        <f>[2]Emissions!D1744</f>
        <v>RES</v>
      </c>
      <c r="E1576" s="39">
        <f>[2]Emissions!E1744</f>
        <v>8514.8265435283865</v>
      </c>
      <c r="F1576" s="39">
        <f>[2]Emissions!F1744</f>
        <v>137029.44380600599</v>
      </c>
      <c r="G1576" s="39">
        <f>[2]Emissions!G1744</f>
        <v>156122.15273064419</v>
      </c>
      <c r="H1576" s="39">
        <f>[2]Emissions!H1744</f>
        <v>197120.9781806737</v>
      </c>
      <c r="I1576" s="39">
        <f>[2]Emissions!I1744</f>
        <v>227639.68338701659</v>
      </c>
      <c r="J1576" s="39">
        <f>[2]Emissions!J1744</f>
        <v>189642.93090707</v>
      </c>
      <c r="K1576" s="39">
        <f>[2]Emissions!K1744</f>
        <v>94233.915228591286</v>
      </c>
      <c r="L1576" s="39">
        <f>[2]Emissions!L1744</f>
        <v>0</v>
      </c>
      <c r="M1576" s="39">
        <f>[2]Emissions!M1744</f>
        <v>0</v>
      </c>
    </row>
    <row r="1577" spans="1:13">
      <c r="A1577" s="10" t="str">
        <f>[2]Emissions!A1748</f>
        <v>EUR</v>
      </c>
      <c r="B1577" s="10" t="str">
        <f>[2]Emissions!B1748</f>
        <v>RES_SH_NGA_HP_EXS</v>
      </c>
      <c r="C1577" s="10" t="str">
        <f>[2]Emissions!C1748</f>
        <v>TOT_CO2</v>
      </c>
      <c r="D1577" s="10" t="str">
        <f>[2]Emissions!D1748</f>
        <v>RES</v>
      </c>
      <c r="E1577" s="39">
        <f>[2]Emissions!E1748</f>
        <v>3813.7086550219979</v>
      </c>
      <c r="F1577" s="39">
        <f>[2]Emissions!F1748</f>
        <v>2790.0678629279159</v>
      </c>
      <c r="G1577" s="39">
        <f>[2]Emissions!G1748</f>
        <v>1860.045241951944</v>
      </c>
      <c r="H1577" s="39">
        <f>[2]Emissions!H1748</f>
        <v>930.02262097597156</v>
      </c>
      <c r="I1577" s="39">
        <f>[2]Emissions!I1748</f>
        <v>0</v>
      </c>
      <c r="J1577" s="39">
        <f>[2]Emissions!J1748</f>
        <v>0</v>
      </c>
      <c r="K1577" s="39">
        <f>[2]Emissions!K1748</f>
        <v>0</v>
      </c>
      <c r="L1577" s="39">
        <f>[2]Emissions!L1748</f>
        <v>0</v>
      </c>
      <c r="M1577" s="39">
        <f>[2]Emissions!M1748</f>
        <v>0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82.742099528518878</v>
      </c>
      <c r="F1578" s="39">
        <f>[2]Emissions!F703</f>
        <v>66.193679622815097</v>
      </c>
      <c r="G1578" s="39">
        <f>[2]Emissions!G703</f>
        <v>49.645259717111323</v>
      </c>
      <c r="H1578" s="39">
        <f>[2]Emissions!H703</f>
        <v>33.096839811407527</v>
      </c>
      <c r="I1578" s="39">
        <f>[2]Emissions!I703</f>
        <v>16.54841990570376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0</v>
      </c>
      <c r="I1579" s="39">
        <f>[2]Emissions!I1034</f>
        <v>0</v>
      </c>
      <c r="J1579" s="39">
        <f>[2]Emissions!J1034</f>
        <v>0</v>
      </c>
      <c r="K1579" s="39">
        <f>[2]Emissions!K1034</f>
        <v>0</v>
      </c>
      <c r="L1579" s="39">
        <f>[2]Emissions!L1034</f>
        <v>0</v>
      </c>
      <c r="M1579" s="39">
        <f>[2]Emissions!M1034</f>
        <v>0</v>
      </c>
    </row>
    <row r="1580" spans="1:13">
      <c r="A1580" s="10" t="str">
        <f>[2]Emissions!A1583</f>
        <v>EUR</v>
      </c>
      <c r="B1580" s="10" t="str">
        <f>[2]Emissions!B1583</f>
        <v>RES_FT_BIO</v>
      </c>
      <c r="C1580" s="10" t="str">
        <f>[2]Emissions!C1583</f>
        <v>TOT_CH4</v>
      </c>
      <c r="D1580" s="10" t="str">
        <f>[2]Emissions!D1583</f>
        <v>RES</v>
      </c>
      <c r="E1580" s="39">
        <f>[2]Emissions!E1583</f>
        <v>0</v>
      </c>
      <c r="F1580" s="39">
        <f>[2]Emissions!F1583</f>
        <v>0</v>
      </c>
      <c r="G1580" s="39">
        <f>[2]Emissions!G1583</f>
        <v>0</v>
      </c>
      <c r="H1580" s="39">
        <f>[2]Emissions!H1583</f>
        <v>0</v>
      </c>
      <c r="I1580" s="39">
        <f>[2]Emissions!I1583</f>
        <v>0</v>
      </c>
      <c r="J1580" s="39">
        <f>[2]Emissions!J1583</f>
        <v>0</v>
      </c>
      <c r="K1580" s="39">
        <f>[2]Emissions!K1583</f>
        <v>0</v>
      </c>
      <c r="L1580" s="39">
        <f>[2]Emissions!L1583</f>
        <v>0</v>
      </c>
      <c r="M1580" s="39">
        <f>[2]Emissions!M1583</f>
        <v>0</v>
      </c>
    </row>
    <row r="1581" spans="1:13">
      <c r="A1581" s="10" t="str">
        <f>[2]Emissions!A1701</f>
        <v>EUR</v>
      </c>
      <c r="B1581" s="10" t="str">
        <f>[2]Emissions!B1701</f>
        <v>RES_SH_INS_NGA_SOL_NEW</v>
      </c>
      <c r="C1581" s="10" t="str">
        <f>[2]Emissions!C1701</f>
        <v>RES_CO2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11.65233977028138</v>
      </c>
      <c r="F1582" s="39">
        <f>[2]Emissions!F1072</f>
        <v>2435.3723713656082</v>
      </c>
      <c r="G1582" s="39">
        <f>[2]Emissions!G1072</f>
        <v>4579.9705995629702</v>
      </c>
      <c r="H1582" s="39">
        <f>[2]Emissions!H1072</f>
        <v>7129.6005881571582</v>
      </c>
      <c r="I1582" s="39">
        <f>[2]Emissions!I1072</f>
        <v>9311.986626299682</v>
      </c>
      <c r="J1582" s="39">
        <f>[2]Emissions!J1072</f>
        <v>9799.4346468180956</v>
      </c>
      <c r="K1582" s="39">
        <f>[2]Emissions!K1072</f>
        <v>10179.57970493709</v>
      </c>
      <c r="L1582" s="39">
        <f>[2]Emissions!L1072</f>
        <v>10758.27121803356</v>
      </c>
      <c r="M1582" s="39">
        <f>[2]Emissions!M1072</f>
        <v>11427.61907623795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5.2282849285878621</v>
      </c>
      <c r="G1583" s="39">
        <f>[2]Emissions!G1424</f>
        <v>83.006619957781368</v>
      </c>
      <c r="H1583" s="39">
        <f>[2]Emissions!H1424</f>
        <v>59.970982238449743</v>
      </c>
      <c r="I1583" s="39">
        <f>[2]Emissions!I1424</f>
        <v>28.938461303542319</v>
      </c>
      <c r="J1583" s="39">
        <f>[2]Emissions!J1424</f>
        <v>27.19820247716634</v>
      </c>
      <c r="K1583" s="39">
        <f>[2]Emissions!K1424</f>
        <v>0</v>
      </c>
      <c r="L1583" s="39">
        <f>[2]Emissions!L1424</f>
        <v>0</v>
      </c>
      <c r="M1583" s="39">
        <f>[2]Emissions!M1424</f>
        <v>0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33.201152197836102</v>
      </c>
      <c r="F1584" s="39">
        <f>[2]Emissions!F779</f>
        <v>33.20144476235042</v>
      </c>
      <c r="G1584" s="39">
        <f>[2]Emissions!G779</f>
        <v>0</v>
      </c>
      <c r="H1584" s="39">
        <f>[2]Emissions!H779</f>
        <v>0</v>
      </c>
      <c r="I1584" s="39">
        <f>[2]Emissions!I779</f>
        <v>45.596980265220722</v>
      </c>
      <c r="J1584" s="39">
        <f>[2]Emissions!J779</f>
        <v>19.730067757421359</v>
      </c>
      <c r="K1584" s="39">
        <f>[2]Emissions!K779</f>
        <v>19.82955598131997</v>
      </c>
      <c r="L1584" s="39">
        <f>[2]Emissions!L779</f>
        <v>19.927715562762629</v>
      </c>
      <c r="M1584" s="39">
        <f>[2]Emissions!M779</f>
        <v>20.154165458815989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257.67193758103213</v>
      </c>
      <c r="F1585" s="39">
        <f>[2]Emissions!F1319</f>
        <v>1220.960703648301</v>
      </c>
      <c r="G1585" s="39">
        <f>[2]Emissions!G1319</f>
        <v>1299.480266244364</v>
      </c>
      <c r="H1585" s="39">
        <f>[2]Emissions!H1319</f>
        <v>3113.7822570975609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7040.1196283333757</v>
      </c>
      <c r="F1587" s="39">
        <f>[2]Emissions!F1327</f>
        <v>9121.7454346242266</v>
      </c>
      <c r="G1587" s="39">
        <f>[2]Emissions!G1327</f>
        <v>9121.7454346242266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9.0528566671131578</v>
      </c>
      <c r="F1591" s="39">
        <f>[2]Emissions!F810</f>
        <v>9.0528566671131596</v>
      </c>
      <c r="G1591" s="39">
        <f>[2]Emissions!G810</f>
        <v>9.0528566671131578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0</v>
      </c>
      <c r="H1595" s="39">
        <f>[2]Emissions!H818</f>
        <v>0</v>
      </c>
      <c r="I1595" s="39">
        <f>[2]Emissions!I818</f>
        <v>6.8278691739418224E-2</v>
      </c>
      <c r="J1595" s="39">
        <f>[2]Emissions!J818</f>
        <v>9.0746340391788707E-2</v>
      </c>
      <c r="K1595" s="39">
        <f>[2]Emissions!K818</f>
        <v>9.8615406503203745E-2</v>
      </c>
      <c r="L1595" s="39">
        <f>[2]Emissions!L818</f>
        <v>4.930770325183817E-2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2.22129309776453E-3</v>
      </c>
      <c r="F1596" s="39">
        <f>[2]Emissions!F1080</f>
        <v>1.3723807258445111E-3</v>
      </c>
      <c r="G1596" s="39">
        <f>[2]Emissions!G1080</f>
        <v>2.105491748633879E-3</v>
      </c>
      <c r="H1596" s="39">
        <f>[2]Emissions!H1080</f>
        <v>6.4165215963791068E-4</v>
      </c>
      <c r="I1596" s="39">
        <f>[2]Emissions!I1080</f>
        <v>3.324460655738407E-4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32332.858643928459</v>
      </c>
      <c r="F1597" s="39">
        <f>[2]Emissions!F1238</f>
        <v>26213.187569605001</v>
      </c>
      <c r="G1597" s="39">
        <f>[2]Emissions!G1238</f>
        <v>21555.2390959523</v>
      </c>
      <c r="H1597" s="39">
        <f>[2]Emissions!H1238</f>
        <v>6622.2789649528431</v>
      </c>
      <c r="I1597" s="39">
        <f>[2]Emissions!I1238</f>
        <v>3311.1394824764188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1298.8167751399999</v>
      </c>
      <c r="F1598" s="39">
        <f>[2]Emissions!F826</f>
        <v>1298.8167751399999</v>
      </c>
      <c r="G1598" s="39">
        <f>[2]Emissions!G826</f>
        <v>0</v>
      </c>
      <c r="H1598" s="39">
        <f>[2]Emissions!H826</f>
        <v>0</v>
      </c>
      <c r="I1598" s="39">
        <f>[2]Emissions!I826</f>
        <v>0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0</v>
      </c>
      <c r="F1599" s="39">
        <f>[2]Emissions!F1246</f>
        <v>0</v>
      </c>
      <c r="G1599" s="39">
        <f>[2]Emissions!G1246</f>
        <v>0</v>
      </c>
      <c r="H1599" s="39">
        <f>[2]Emissions!H1246</f>
        <v>641.44062721468185</v>
      </c>
      <c r="I1599" s="39">
        <f>[2]Emissions!I1246</f>
        <v>818.63742042308297</v>
      </c>
      <c r="J1599" s="39">
        <f>[2]Emissions!J1246</f>
        <v>997.65395024425595</v>
      </c>
      <c r="K1599" s="39">
        <f>[2]Emissions!K1246</f>
        <v>746.44533107873247</v>
      </c>
      <c r="L1599" s="39">
        <f>[2]Emissions!L1246</f>
        <v>0</v>
      </c>
      <c r="M1599" s="39">
        <f>[2]Emissions!M1246</f>
        <v>0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27906.437999999998</v>
      </c>
      <c r="F1600" s="39">
        <f>[2]Emissions!F665</f>
        <v>27906.437999999991</v>
      </c>
      <c r="G1600" s="39">
        <f>[2]Emissions!G665</f>
        <v>27908.219261999999</v>
      </c>
      <c r="H1600" s="39">
        <f>[2]Emissions!H665</f>
        <v>39583.599999999991</v>
      </c>
      <c r="I1600" s="39">
        <f>[2]Emissions!I665</f>
        <v>0</v>
      </c>
      <c r="J1600" s="39">
        <f>[2]Emissions!J665</f>
        <v>0</v>
      </c>
      <c r="K1600" s="39">
        <f>[2]Emissions!K665</f>
        <v>0</v>
      </c>
      <c r="L1600" s="39">
        <f>[2]Emissions!L665</f>
        <v>0</v>
      </c>
      <c r="M1600" s="39">
        <f>[2]Emissions!M665</f>
        <v>0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4927.1585408056199</v>
      </c>
      <c r="F1601" s="39">
        <f>[2]Emissions!F794</f>
        <v>5209.6023122333218</v>
      </c>
      <c r="G1601" s="39">
        <f>[2]Emissions!G794</f>
        <v>5588.1244927443722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561.85607499999992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280.92803750000002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11.64081790123457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1.0870272674541801</v>
      </c>
      <c r="F1605" s="39">
        <f>[2]Emissions!F1200</f>
        <v>1.584932996049778</v>
      </c>
      <c r="G1605" s="39">
        <f>[2]Emissions!G1200</f>
        <v>2.1143816038123182</v>
      </c>
      <c r="H1605" s="39">
        <f>[2]Emissions!H1200</f>
        <v>3.6239775913513421</v>
      </c>
      <c r="I1605" s="39">
        <f>[2]Emissions!I1200</f>
        <v>5.0591186449250003</v>
      </c>
      <c r="J1605" s="39">
        <f>[2]Emissions!J1200</f>
        <v>5.6409068566747242</v>
      </c>
      <c r="K1605" s="39">
        <f>[2]Emissions!K1200</f>
        <v>5.6449513867156753</v>
      </c>
      <c r="L1605" s="39">
        <f>[2]Emissions!L1200</f>
        <v>5.5862967300284243</v>
      </c>
      <c r="M1605" s="39">
        <f>[2]Emissions!M1200</f>
        <v>4.8894049303709171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0.68938794422428318</v>
      </c>
      <c r="F1606" s="39">
        <f>[2]Emissions!F1193</f>
        <v>0.68938794422428318</v>
      </c>
      <c r="G1606" s="39">
        <f>[2]Emissions!G1193</f>
        <v>0.68938794422428318</v>
      </c>
      <c r="H1606" s="39">
        <f>[2]Emissions!H1193</f>
        <v>0.20971038080944349</v>
      </c>
      <c r="I1606" s="39">
        <f>[2]Emissions!I1193</f>
        <v>0.1048551904047218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0</v>
      </c>
      <c r="F1607" s="39">
        <f>[2]Emissions!F884</f>
        <v>0</v>
      </c>
      <c r="G1607" s="39">
        <f>[2]Emissions!G884</f>
        <v>2.420998796524082E-2</v>
      </c>
      <c r="H1607" s="39">
        <f>[2]Emissions!H884</f>
        <v>6.2040931932339088E-2</v>
      </c>
      <c r="I1607" s="39">
        <f>[2]Emissions!I884</f>
        <v>2.9433653472470071E-2</v>
      </c>
      <c r="J1607" s="39">
        <f>[2]Emissions!J884</f>
        <v>1.7394484306565101E-2</v>
      </c>
      <c r="K1607" s="39">
        <f>[2]Emissions!K884</f>
        <v>0</v>
      </c>
      <c r="L1607" s="39">
        <f>[2]Emissions!L884</f>
        <v>0</v>
      </c>
      <c r="M1607" s="39">
        <f>[2]Emissions!M884</f>
        <v>6.2509102786923981E-2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0</v>
      </c>
      <c r="J1608" s="39">
        <f>[2]Emissions!J863</f>
        <v>0</v>
      </c>
      <c r="K1608" s="39">
        <f>[2]Emissions!K863</f>
        <v>0</v>
      </c>
      <c r="L1608" s="39">
        <f>[2]Emissions!L863</f>
        <v>0</v>
      </c>
      <c r="M1608" s="39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240.47888719512201</v>
      </c>
      <c r="G1609" s="39">
        <f>[2]Emissions!G1377</f>
        <v>192.38310975609761</v>
      </c>
      <c r="H1609" s="39">
        <f>[2]Emissions!H1377</f>
        <v>144.28733231707321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37679.045004998188</v>
      </c>
      <c r="F1610" s="39">
        <f>[2]Emissions!F1222</f>
        <v>34027.364738795943</v>
      </c>
      <c r="G1610" s="39">
        <f>[2]Emissions!G1222</f>
        <v>27221.891791036749</v>
      </c>
      <c r="H1610" s="39">
        <f>[2]Emissions!H1222</f>
        <v>20416.418843277581</v>
      </c>
      <c r="I1610" s="39">
        <f>[2]Emissions!I1222</f>
        <v>4298.1934406900173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82.813714903566122</v>
      </c>
      <c r="J1613" s="39">
        <f>[2]Emissions!J1133</f>
        <v>82.813714903566122</v>
      </c>
      <c r="K1613" s="39">
        <f>[2]Emissions!K1133</f>
        <v>82.81371490356625</v>
      </c>
      <c r="L1613" s="39">
        <f>[2]Emissions!L1133</f>
        <v>82.576142620343035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9733.9408574198715</v>
      </c>
      <c r="F1616" s="39">
        <f>[2]Emissions!F657</f>
        <v>7222.1003300161483</v>
      </c>
      <c r="G1616" s="39">
        <f>[2]Emissions!G657</f>
        <v>12815.516237579999</v>
      </c>
      <c r="H1616" s="39">
        <f>[2]Emissions!H657</f>
        <v>4091.9933145735781</v>
      </c>
      <c r="I1616" s="39">
        <f>[2]Emissions!I657</f>
        <v>0</v>
      </c>
      <c r="J1616" s="39">
        <f>[2]Emissions!J657</f>
        <v>0</v>
      </c>
      <c r="K1616" s="39">
        <f>[2]Emissions!K657</f>
        <v>0</v>
      </c>
      <c r="L1616" s="39">
        <f>[2]Emissions!L657</f>
        <v>0</v>
      </c>
      <c r="M1616" s="39">
        <f>[2]Emissions!M657</f>
        <v>0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11.39085724516652</v>
      </c>
      <c r="F1617" s="39">
        <f>[2]Emissions!F1110</f>
        <v>66.215107445242126</v>
      </c>
      <c r="G1617" s="39">
        <f>[2]Emissions!G1110</f>
        <v>103.6929808076622</v>
      </c>
      <c r="H1617" s="39">
        <f>[2]Emissions!H1110</f>
        <v>162.30453530796009</v>
      </c>
      <c r="I1617" s="39">
        <f>[2]Emissions!I1110</f>
        <v>170.13475852735249</v>
      </c>
      <c r="J1617" s="39">
        <f>[2]Emissions!J1110</f>
        <v>208.87154612053371</v>
      </c>
      <c r="K1617" s="39">
        <f>[2]Emissions!K1110</f>
        <v>240.0756684252004</v>
      </c>
      <c r="L1617" s="39">
        <f>[2]Emissions!L1110</f>
        <v>251.28145289293511</v>
      </c>
      <c r="M1617" s="39">
        <f>[2]Emissions!M1110</f>
        <v>252.92941339355269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13.04613</v>
      </c>
      <c r="F1618" s="39">
        <f>[2]Emissions!F1095</f>
        <v>10.61578079111535</v>
      </c>
      <c r="G1618" s="39">
        <f>[2]Emissions!G1095</f>
        <v>0</v>
      </c>
      <c r="H1618" s="39">
        <f>[2]Emissions!H1095</f>
        <v>0</v>
      </c>
      <c r="I1618" s="39">
        <f>[2]Emissions!I1095</f>
        <v>0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1.103876620345664</v>
      </c>
      <c r="F1619" s="39">
        <f>[2]Emissions!F1293</f>
        <v>1.368792467600626</v>
      </c>
      <c r="G1619" s="39">
        <f>[2]Emissions!G1293</f>
        <v>1.699151571041136</v>
      </c>
      <c r="H1619" s="39">
        <f>[2]Emissions!H1293</f>
        <v>2.5177654372930758</v>
      </c>
      <c r="I1619" s="39">
        <f>[2]Emissions!I1293</f>
        <v>3.7736731398490391</v>
      </c>
      <c r="J1619" s="39">
        <f>[2]Emissions!J1293</f>
        <v>4.7939128069018464</v>
      </c>
      <c r="K1619" s="39">
        <f>[2]Emissions!K1293</f>
        <v>5.7733396860716173</v>
      </c>
      <c r="L1619" s="39">
        <f>[2]Emissions!L1293</f>
        <v>2.7450902831121118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194.78065817314999</v>
      </c>
      <c r="F1621" s="39">
        <f>[2]Emissions!F672</f>
        <v>447.67275926725807</v>
      </c>
      <c r="G1621" s="39">
        <f>[2]Emissions!G672</f>
        <v>397.78391146420699</v>
      </c>
      <c r="H1621" s="39">
        <f>[2]Emissions!H672</f>
        <v>426.80947747691488</v>
      </c>
      <c r="I1621" s="39">
        <f>[2]Emissions!I672</f>
        <v>0</v>
      </c>
      <c r="J1621" s="39">
        <f>[2]Emissions!J672</f>
        <v>0</v>
      </c>
      <c r="K1621" s="39">
        <f>[2]Emissions!K672</f>
        <v>0</v>
      </c>
      <c r="L1621" s="39">
        <f>[2]Emissions!L672</f>
        <v>0</v>
      </c>
      <c r="M1621" s="39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</v>
      </c>
      <c r="F1622" s="39">
        <f>[2]Emissions!F1362</f>
        <v>0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177.25159099993891</v>
      </c>
      <c r="F1623" s="39">
        <f>[2]Emissions!F1334</f>
        <v>6235.6008421490551</v>
      </c>
      <c r="G1623" s="39">
        <f>[2]Emissions!G1334</f>
        <v>6513.6252427410791</v>
      </c>
      <c r="H1623" s="39">
        <f>[2]Emissions!H1334</f>
        <v>10774.68441663217</v>
      </c>
      <c r="I1623" s="39">
        <f>[2]Emissions!I1334</f>
        <v>10597.43282563223</v>
      </c>
      <c r="J1623" s="39">
        <f>[2]Emissions!J1334</f>
        <v>4902.2937844335011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4506.8923511487701</v>
      </c>
      <c r="F1625" s="39">
        <f>[2]Emissions!F1125</f>
        <v>2899.3271615640579</v>
      </c>
      <c r="G1625" s="39">
        <f>[2]Emissions!G1125</f>
        <v>2305.559074417637</v>
      </c>
      <c r="H1625" s="39">
        <f>[2]Emissions!H1125</f>
        <v>1775.25802200928</v>
      </c>
      <c r="I1625" s="39">
        <f>[2]Emissions!I1125</f>
        <v>724.83179039101356</v>
      </c>
      <c r="J1625" s="39">
        <f>[2]Emissions!J1125</f>
        <v>715.79540555337883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0.5309889763779525</v>
      </c>
      <c r="L1627" s="39">
        <f>[2]Emissions!L1048</f>
        <v>3.2989102362204719</v>
      </c>
      <c r="M1627" s="39">
        <f>[2]Emissions!M1048</f>
        <v>19.409341732283458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477.44827138944532</v>
      </c>
      <c r="F1629" s="39">
        <f>[2]Emissions!F1383</f>
        <v>1690.3425094168331</v>
      </c>
      <c r="G1629" s="39">
        <f>[2]Emissions!G1383</f>
        <v>2529.6070215519098</v>
      </c>
      <c r="H1629" s="39">
        <f>[2]Emissions!H1383</f>
        <v>4070.963887682331</v>
      </c>
      <c r="I1629" s="39">
        <f>[2]Emissions!I1383</f>
        <v>0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0</v>
      </c>
      <c r="F1630" s="39">
        <f>[2]Emissions!F942</f>
        <v>0</v>
      </c>
      <c r="G1630" s="39">
        <f>[2]Emissions!G942</f>
        <v>0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13.48747590361446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67.481725248580616</v>
      </c>
      <c r="F1633" s="39">
        <f>[2]Emissions!F869</f>
        <v>673.29884971748515</v>
      </c>
      <c r="G1633" s="39">
        <f>[2]Emissions!G869</f>
        <v>1105.748179979857</v>
      </c>
      <c r="H1633" s="39">
        <f>[2]Emissions!H869</f>
        <v>1095.8010212706149</v>
      </c>
      <c r="I1633" s="39">
        <f>[2]Emissions!I869</f>
        <v>0</v>
      </c>
      <c r="J1633" s="39">
        <f>[2]Emissions!J869</f>
        <v>0</v>
      </c>
      <c r="K1633" s="39">
        <f>[2]Emissions!K869</f>
        <v>0</v>
      </c>
      <c r="L1633" s="39">
        <f>[2]Emissions!L869</f>
        <v>0</v>
      </c>
      <c r="M1633" s="39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0.46400550879629621</v>
      </c>
      <c r="F1634" s="39">
        <f>[2]Emissions!F1428</f>
        <v>0.4880180650375775</v>
      </c>
      <c r="G1634" s="39">
        <f>[2]Emissions!G1428</f>
        <v>0.21013168724279829</v>
      </c>
      <c r="H1634" s="39">
        <f>[2]Emissions!H1428</f>
        <v>0.21664030706024351</v>
      </c>
      <c r="I1634" s="39">
        <f>[2]Emissions!I1428</f>
        <v>0.1050658436213992</v>
      </c>
      <c r="J1634" s="39">
        <f>[2]Emissions!J1428</f>
        <v>5.2532921810699601E-2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6.4768042452761248E-4</v>
      </c>
      <c r="J1636" s="39">
        <f>[2]Emissions!J1207</f>
        <v>4.5337629716981128E-3</v>
      </c>
      <c r="K1636" s="39">
        <f>[2]Emissions!K1207</f>
        <v>2.7850258254716979E-2</v>
      </c>
      <c r="L1636" s="39">
        <f>[2]Emissions!L1207</f>
        <v>0.1729306733490566</v>
      </c>
      <c r="M1636" s="39">
        <f>[2]Emissions!M1207</f>
        <v>1.019448988207547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2011.7842929301039</v>
      </c>
      <c r="H1637" s="39">
        <f>[2]Emissions!H891</f>
        <v>12293.32270299127</v>
      </c>
      <c r="I1637" s="39">
        <f>[2]Emissions!I891</f>
        <v>19254.849342980731</v>
      </c>
      <c r="J1637" s="39">
        <f>[2]Emissions!J891</f>
        <v>26893.969125315329</v>
      </c>
      <c r="K1637" s="39">
        <f>[2]Emissions!K891</f>
        <v>28896.09914202186</v>
      </c>
      <c r="L1637" s="39">
        <f>[2]Emissions!L891</f>
        <v>28967.695391855741</v>
      </c>
      <c r="M1637" s="39">
        <f>[2]Emissions!M891</f>
        <v>22791.728121020329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0.49994644797957949</v>
      </c>
      <c r="F1638" s="39">
        <f>[2]Emissions!F877</f>
        <v>0.41576255347937369</v>
      </c>
      <c r="G1638" s="39">
        <f>[2]Emissions!G877</f>
        <v>0.35610230653424008</v>
      </c>
      <c r="H1638" s="39">
        <f>[2]Emissions!H877</f>
        <v>0.22298478976434971</v>
      </c>
      <c r="I1638" s="39">
        <f>[2]Emissions!I877</f>
        <v>0.1187007688447468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4.2286797360012534</v>
      </c>
      <c r="F1639" s="39">
        <f>[2]Emissions!F1022</f>
        <v>3.523899780001047</v>
      </c>
      <c r="G1639" s="39">
        <f>[2]Emissions!G1022</f>
        <v>2.8191198240008379</v>
      </c>
      <c r="H1639" s="39">
        <f>[2]Emissions!H1022</f>
        <v>1.909469178807689</v>
      </c>
      <c r="I1639" s="39">
        <f>[2]Emissions!I1022</f>
        <v>0.98181151680880641</v>
      </c>
      <c r="J1639" s="39">
        <f>[2]Emissions!J1022</f>
        <v>0.63607751160284587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6260.1636649135789</v>
      </c>
      <c r="F1640" s="39">
        <f>[2]Emissions!F1278</f>
        <v>0</v>
      </c>
      <c r="G1640" s="39">
        <f>[2]Emissions!G1278</f>
        <v>0</v>
      </c>
      <c r="H1640" s="39">
        <f>[2]Emissions!H1278</f>
        <v>0</v>
      </c>
      <c r="I1640" s="39">
        <f>[2]Emissions!I1278</f>
        <v>0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RES_SH_BIO_EXS</v>
      </c>
      <c r="C1641" s="10" t="str">
        <f>[2]Emissions!C1607</f>
        <v>TOT_CH4</v>
      </c>
      <c r="D1641" s="10" t="str">
        <f>[2]Emissions!D1607</f>
        <v>RES</v>
      </c>
      <c r="E1641" s="39">
        <f>[2]Emissions!E1607</f>
        <v>43.36237609142858</v>
      </c>
      <c r="F1641" s="39">
        <f>[2]Emissions!F1607</f>
        <v>38.652463028571432</v>
      </c>
      <c r="G1641" s="39">
        <f>[2]Emissions!G1607</f>
        <v>38.114104365714297</v>
      </c>
      <c r="H1641" s="39">
        <f>[2]Emissions!H1607</f>
        <v>45.324008924499999</v>
      </c>
      <c r="I1641" s="39">
        <f>[2]Emissions!I1607</f>
        <v>0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RES_LG_KER_EXS</v>
      </c>
      <c r="C1642" s="10" t="str">
        <f>[2]Emissions!C1593</f>
        <v>TOT_CO2</v>
      </c>
      <c r="D1642" s="10" t="str">
        <f>[2]Emissions!D1593</f>
        <v>RES</v>
      </c>
      <c r="E1642" s="39">
        <f>[2]Emissions!E1593</f>
        <v>185.59050000007389</v>
      </c>
      <c r="F1642" s="39">
        <f>[2]Emissions!F1593</f>
        <v>16.03944387417857</v>
      </c>
      <c r="G1642" s="39">
        <f>[2]Emissions!G1593</f>
        <v>10.692962582785711</v>
      </c>
      <c r="H1642" s="39">
        <f>[2]Emissions!H1593</f>
        <v>5.346481291392859</v>
      </c>
      <c r="I1642" s="39">
        <f>[2]Emissions!I1593</f>
        <v>0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64.914751890616159</v>
      </c>
      <c r="L1644" s="39">
        <f>[2]Emissions!L1139</f>
        <v>64.914751890616159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179.9971532802964</v>
      </c>
      <c r="F1645" s="39">
        <f>[2]Emissions!F1153</f>
        <v>59.916731736777081</v>
      </c>
      <c r="G1645" s="39">
        <f>[2]Emissions!G1153</f>
        <v>119.9981021868643</v>
      </c>
      <c r="H1645" s="39">
        <f>[2]Emissions!H1153</f>
        <v>35.950039042066237</v>
      </c>
      <c r="I1645" s="39">
        <f>[2]Emissions!I1153</f>
        <v>23.96669269471084</v>
      </c>
      <c r="J1645" s="39">
        <f>[2]Emissions!J1153</f>
        <v>9.4634002550936245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0.88964567925948124</v>
      </c>
      <c r="F1646" s="39">
        <f>[2]Emissions!F1016</f>
        <v>1.0484167496482151</v>
      </c>
      <c r="G1646" s="39">
        <f>[2]Emissions!G1016</f>
        <v>0.55986512740187888</v>
      </c>
      <c r="H1646" s="39">
        <f>[2]Emissions!H1016</f>
        <v>1.7251489272414331</v>
      </c>
      <c r="I1646" s="39">
        <f>[2]Emissions!I1016</f>
        <v>3.3199520794628801</v>
      </c>
      <c r="J1646" s="39">
        <f>[2]Emissions!J1016</f>
        <v>3.5164848304367462</v>
      </c>
      <c r="K1646" s="39">
        <f>[2]Emissions!K1016</f>
        <v>4.927870912339916</v>
      </c>
      <c r="L1646" s="39">
        <f>[2]Emissions!L1016</f>
        <v>2.7758226803265709</v>
      </c>
      <c r="M1646" s="39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RES_FT_NGA</v>
      </c>
      <c r="C1648" s="10" t="str">
        <f>[2]Emissions!C1587</f>
        <v>RES_N2O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-8.2380253032250046</v>
      </c>
      <c r="J1648" s="39">
        <f>[2]Emissions!J1587</f>
        <v>-8.2380253032250028</v>
      </c>
      <c r="K1648" s="39">
        <f>[2]Emissions!K1587</f>
        <v>-7.8920282404895552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1.5370729411764701</v>
      </c>
      <c r="F1649" s="39">
        <f>[2]Emissions!F1517</f>
        <v>1.2296583529411791</v>
      </c>
      <c r="G1649" s="39">
        <f>[2]Emissions!G1517</f>
        <v>0.92224376470588243</v>
      </c>
      <c r="H1649" s="39">
        <f>[2]Emissions!H1517</f>
        <v>0.61482917647058832</v>
      </c>
      <c r="I1649" s="39">
        <f>[2]Emissions!I1517</f>
        <v>0.30741458823529427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3441.7926787560759</v>
      </c>
      <c r="F1650" s="39">
        <f>[2]Emissions!F1252</f>
        <v>2541.046156100751</v>
      </c>
      <c r="G1650" s="39">
        <f>[2]Emissions!G1252</f>
        <v>2065.075607253646</v>
      </c>
      <c r="H1650" s="39">
        <f>[2]Emissions!H1252</f>
        <v>3017.492310369641</v>
      </c>
      <c r="I1650" s="39">
        <f>[2]Emissions!I1252</f>
        <v>1603.5401139016799</v>
      </c>
      <c r="J1650" s="39">
        <f>[2]Emissions!J1252</f>
        <v>801.7700569508396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400.07008879916009</v>
      </c>
      <c r="F1651" s="39">
        <f>[2]Emissions!F1147</f>
        <v>1444.143422699985</v>
      </c>
      <c r="G1651" s="39">
        <f>[2]Emissions!G1147</f>
        <v>1941.128538687067</v>
      </c>
      <c r="H1651" s="39">
        <f>[2]Emissions!H1147</f>
        <v>3360.9651314680018</v>
      </c>
      <c r="I1651" s="39">
        <f>[2]Emissions!I1147</f>
        <v>5219.8293576616434</v>
      </c>
      <c r="J1651" s="39">
        <f>[2]Emissions!J1147</f>
        <v>6036.8149061950326</v>
      </c>
      <c r="K1651" s="39">
        <f>[2]Emissions!K1147</f>
        <v>7134.7900933297424</v>
      </c>
      <c r="L1651" s="39">
        <f>[2]Emissions!L1147</f>
        <v>6989.4458117246313</v>
      </c>
      <c r="M1651" s="39">
        <f>[2]Emissions!M1147</f>
        <v>4998.2902549548689</v>
      </c>
    </row>
    <row r="1652" spans="1:13">
      <c r="A1652" s="10" t="str">
        <f>[2]Emissions!A1711</f>
        <v>EUR</v>
      </c>
      <c r="B1652" s="10" t="str">
        <f>[2]Emissions!B1711</f>
        <v>RES_SH_KER_EXS</v>
      </c>
      <c r="C1652" s="10" t="str">
        <f>[2]Emissions!C1711</f>
        <v>RES_CO2</v>
      </c>
      <c r="D1652" s="10" t="str">
        <f>[2]Emissions!D1711</f>
        <v>RES</v>
      </c>
      <c r="E1652" s="39">
        <f>[2]Emissions!E1711</f>
        <v>2051.7008688000001</v>
      </c>
      <c r="F1652" s="39">
        <f>[2]Emissions!F1711</f>
        <v>1538.7756515999999</v>
      </c>
      <c r="G1652" s="39">
        <f>[2]Emissions!G1711</f>
        <v>4302.8726554000004</v>
      </c>
      <c r="H1652" s="39">
        <f>[2]Emissions!H1711</f>
        <v>2151.4363276999989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3148.895131944445</v>
      </c>
      <c r="G1653" s="39">
        <f>[2]Emissions!G1354</f>
        <v>2519.1161055555549</v>
      </c>
      <c r="H1653" s="39">
        <f>[2]Emissions!H1354</f>
        <v>3589.7404504166661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239.20268406862741</v>
      </c>
      <c r="F1654" s="39">
        <f>[2]Emissions!F679</f>
        <v>191.362147254902</v>
      </c>
      <c r="G1654" s="39">
        <f>[2]Emissions!G679</f>
        <v>143.52161044117651</v>
      </c>
      <c r="H1654" s="39">
        <f>[2]Emissions!H679</f>
        <v>95.681073627450957</v>
      </c>
      <c r="I1654" s="39">
        <f>[2]Emissions!I679</f>
        <v>47.840536813725492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RES_SH_INS_NGA_STD_NEW</v>
      </c>
      <c r="C1655" s="10" t="str">
        <f>[2]Emissions!C1705</f>
        <v>RES_CH4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739.89547194444424</v>
      </c>
      <c r="F1656" s="39">
        <f>[2]Emissions!F1455</f>
        <v>616.57955995370344</v>
      </c>
      <c r="G1656" s="39">
        <f>[2]Emissions!G1455</f>
        <v>493.26364796296292</v>
      </c>
      <c r="H1656" s="39">
        <f>[2]Emissions!H1455</f>
        <v>194.7093347222222</v>
      </c>
      <c r="I1656" s="39">
        <f>[2]Emissions!I1455</f>
        <v>129.80622314814809</v>
      </c>
      <c r="J1656" s="39">
        <f>[2]Emissions!J1455</f>
        <v>64.90311157407406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555.46513507407462</v>
      </c>
      <c r="F1657" s="39">
        <f>[2]Emissions!F1448</f>
        <v>2429.698345472967</v>
      </c>
      <c r="G1657" s="39">
        <f>[2]Emissions!G1448</f>
        <v>2626.1701810148952</v>
      </c>
      <c r="H1657" s="39">
        <f>[2]Emissions!H1448</f>
        <v>1434.0338655766261</v>
      </c>
      <c r="I1657" s="39">
        <f>[2]Emissions!I1448</f>
        <v>0</v>
      </c>
      <c r="J1657" s="39">
        <f>[2]Emissions!J1448</f>
        <v>0</v>
      </c>
      <c r="K1657" s="39">
        <f>[2]Emissions!K1448</f>
        <v>0</v>
      </c>
      <c r="L1657" s="39">
        <f>[2]Emissions!L1448</f>
        <v>0</v>
      </c>
      <c r="M1657" s="39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</v>
      </c>
      <c r="F1658" s="39">
        <f>[2]Emissions!F1185</f>
        <v>0.99487968309196884</v>
      </c>
      <c r="G1658" s="39">
        <f>[2]Emissions!G1185</f>
        <v>0.79590374647357465</v>
      </c>
      <c r="H1658" s="39">
        <f>[2]Emissions!H1185</f>
        <v>0.59692780985518135</v>
      </c>
      <c r="I1658" s="39">
        <f>[2]Emissions!I1185</f>
        <v>0.39795187323678749</v>
      </c>
      <c r="J1658" s="39">
        <f>[2]Emissions!J1185</f>
        <v>0.1989759366183938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3.0254066681892409E-4</v>
      </c>
      <c r="F1660" s="39">
        <f>[2]Emissions!F1172</f>
        <v>1.981657401808814E-3</v>
      </c>
      <c r="G1660" s="39">
        <f>[2]Emissions!G1172</f>
        <v>3.1354329474217752E-3</v>
      </c>
      <c r="H1660" s="39">
        <f>[2]Emissions!H1172</f>
        <v>8.3451571414236789E-3</v>
      </c>
      <c r="I1660" s="39">
        <f>[2]Emissions!I1172</f>
        <v>9.2198815140009539E-3</v>
      </c>
      <c r="J1660" s="39">
        <f>[2]Emissions!J1172</f>
        <v>1.020873791031349E-2</v>
      </c>
      <c r="K1660" s="39">
        <f>[2]Emissions!K1172</f>
        <v>1.3416967551720851E-3</v>
      </c>
      <c r="L1660" s="39">
        <f>[2]Emissions!L1172</f>
        <v>1.32879883499755E-3</v>
      </c>
      <c r="M1660" s="39">
        <f>[2]Emissions!M1172</f>
        <v>1.3151455130572681E-3</v>
      </c>
    </row>
    <row r="1661" spans="1:13">
      <c r="A1661" s="10" t="str">
        <f>[2]Emissions!A1613</f>
        <v>EUR</v>
      </c>
      <c r="B1661" s="10" t="str">
        <f>[2]Emissions!B1613</f>
        <v>RES_SH_BIO_WDS_NEW</v>
      </c>
      <c r="C1661" s="10" t="str">
        <f>[2]Emissions!C1613</f>
        <v>RES_N2O</v>
      </c>
      <c r="D1661" s="10" t="str">
        <f>[2]Emissions!D1613</f>
        <v>RES</v>
      </c>
      <c r="E1661" s="39">
        <f>[2]Emissions!E1613</f>
        <v>0</v>
      </c>
      <c r="F1661" s="39">
        <f>[2]Emissions!F1613</f>
        <v>0</v>
      </c>
      <c r="G1661" s="39">
        <f>[2]Emissions!G1613</f>
        <v>0</v>
      </c>
      <c r="H1661" s="39">
        <f>[2]Emissions!H1613</f>
        <v>0</v>
      </c>
      <c r="I1661" s="39">
        <f>[2]Emissions!I1613</f>
        <v>4639.0343707227757</v>
      </c>
      <c r="J1661" s="39">
        <f>[2]Emissions!J1613</f>
        <v>4588.9758165999083</v>
      </c>
      <c r="K1661" s="39">
        <f>[2]Emissions!K1613</f>
        <v>6045.383448690055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OUT_DMY_TECH</v>
      </c>
      <c r="C1662" s="10" t="str">
        <f>[2]Emissions!C1543</f>
        <v>IND_N2O</v>
      </c>
      <c r="D1662" s="10" t="str">
        <f>[2]Emissions!D1543</f>
        <v>SEQ</v>
      </c>
      <c r="E1662" s="39">
        <f>[2]Emissions!E1543</f>
        <v>0</v>
      </c>
      <c r="F1662" s="39">
        <f>[2]Emissions!F1543</f>
        <v>0</v>
      </c>
      <c r="G1662" s="39">
        <f>[2]Emissions!G1543</f>
        <v>0</v>
      </c>
      <c r="H1662" s="39">
        <f>[2]Emissions!H1543</f>
        <v>0</v>
      </c>
      <c r="I1662" s="39">
        <f>[2]Emissions!I1543</f>
        <v>0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17.752035792108678</v>
      </c>
      <c r="F1663" s="39">
        <f>[2]Emissions!F1414</f>
        <v>45.845713642890793</v>
      </c>
      <c r="G1663" s="39">
        <f>[2]Emissions!G1414</f>
        <v>45.845713642890793</v>
      </c>
      <c r="H1663" s="39">
        <f>[2]Emissions!H1414</f>
        <v>41.998155867580813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5.1146399999999987</v>
      </c>
      <c r="F1665" s="39">
        <f>[2]Emissions!F1523</f>
        <v>4.0917120000000002</v>
      </c>
      <c r="G1665" s="39">
        <f>[2]Emissions!G1523</f>
        <v>3.068784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17275.033977560241</v>
      </c>
      <c r="G1666" s="39">
        <f>[2]Emissions!G1408</f>
        <v>12804.285234839301</v>
      </c>
      <c r="H1666" s="39">
        <f>[2]Emissions!H1408</f>
        <v>5455.2738876506028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TOT_CO2_EQ_GWP_100</v>
      </c>
      <c r="D1667" s="10" t="str">
        <f>[2]Emissions!D1724</f>
        <v>RES</v>
      </c>
      <c r="E1667" s="39">
        <f>[2]Emissions!E1724</f>
        <v>5819.7701226083154</v>
      </c>
      <c r="F1667" s="39">
        <f>[2]Emissions!F1724</f>
        <v>4364.8275919562366</v>
      </c>
      <c r="G1667" s="39">
        <f>[2]Emissions!G1724</f>
        <v>2909.8850613041582</v>
      </c>
      <c r="H1667" s="39">
        <f>[2]Emissions!H1724</f>
        <v>1454.9425306520791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4.1279142976941179</v>
      </c>
      <c r="G1668" s="39">
        <f>[2]Emissions!G1510</f>
        <v>3.0959357232705882</v>
      </c>
      <c r="H1668" s="39">
        <f>[2]Emissions!H1510</f>
        <v>1.0862932362352939</v>
      </c>
      <c r="I1668" s="39">
        <f>[2]Emissions!I1510</f>
        <v>0.5431466181176472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1.8610996421568621E-2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7.4443985686274512E-3</v>
      </c>
      <c r="I1669" s="39">
        <f>[2]Emissions!I685</f>
        <v>3.7221992843137252E-3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8691.1032129896394</v>
      </c>
      <c r="F1670" s="39">
        <f>[2]Emissions!F1461</f>
        <v>6872.7248976088231</v>
      </c>
      <c r="G1670" s="39">
        <f>[2]Emissions!G1461</f>
        <v>6619.8943547711924</v>
      </c>
      <c r="H1670" s="39">
        <f>[2]Emissions!H1461</f>
        <v>2613.11619267284</v>
      </c>
      <c r="I1670" s="39">
        <f>[2]Emissions!I1461</f>
        <v>1742.0774617818929</v>
      </c>
      <c r="J1670" s="39">
        <f>[2]Emissions!J1461</f>
        <v>871.03873089094668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1085.4439078645689</v>
      </c>
      <c r="F1671" s="39">
        <f>[2]Emissions!F1347</f>
        <v>3865.735893955889</v>
      </c>
      <c r="G1671" s="39">
        <f>[2]Emissions!G1347</f>
        <v>4100.8840555096367</v>
      </c>
      <c r="H1671" s="39">
        <f>[2]Emissions!H1347</f>
        <v>4100.8840555096367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66.749849999999981</v>
      </c>
      <c r="F1672" s="39">
        <f>[2]Emissions!F1340</f>
        <v>44.499899999999997</v>
      </c>
      <c r="G1672" s="39">
        <f>[2]Emissions!G1340</f>
        <v>44.499899999999997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42393.409301363943</v>
      </c>
      <c r="F1674" s="39">
        <f>[2]Emissions!F733</f>
        <v>44818.551771244209</v>
      </c>
      <c r="G1674" s="39">
        <f>[2]Emissions!G733</f>
        <v>48066.418113105537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332.61810050845088</v>
      </c>
      <c r="F1675" s="39">
        <f>[2]Emissions!F691</f>
        <v>5619.9577817907166</v>
      </c>
      <c r="G1675" s="39">
        <f>[2]Emissions!G691</f>
        <v>11293.783263757719</v>
      </c>
      <c r="H1675" s="39">
        <f>[2]Emissions!H691</f>
        <v>10898.840866159901</v>
      </c>
      <c r="I1675" s="39">
        <f>[2]Emissions!I691</f>
        <v>0</v>
      </c>
      <c r="J1675" s="39">
        <f>[2]Emissions!J691</f>
        <v>0</v>
      </c>
      <c r="K1675" s="39">
        <f>[2]Emissions!K691</f>
        <v>0</v>
      </c>
      <c r="L1675" s="39">
        <f>[2]Emissions!L691</f>
        <v>0</v>
      </c>
      <c r="M1675" s="39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0</v>
      </c>
      <c r="F1676" s="39">
        <f>[2]Emissions!F727</f>
        <v>0</v>
      </c>
      <c r="G1676" s="39">
        <f>[2]Emissions!G727</f>
        <v>0</v>
      </c>
      <c r="H1676" s="39">
        <f>[2]Emissions!H727</f>
        <v>0</v>
      </c>
      <c r="I1676" s="39">
        <f>[2]Emissions!I727</f>
        <v>0</v>
      </c>
      <c r="J1676" s="39">
        <f>[2]Emissions!J727</f>
        <v>0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RES_SH_INS_LPG_SOL_NEW</v>
      </c>
      <c r="C1677" s="10" t="str">
        <f>[2]Emissions!C1685</f>
        <v>RES_CH4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RES_SH_COA_NEW</v>
      </c>
      <c r="C1678" s="10" t="str">
        <f>[2]Emissions!C1625</f>
        <v>TOT_CH4</v>
      </c>
      <c r="D1678" s="10" t="str">
        <f>[2]Emissions!D1625</f>
        <v>RES</v>
      </c>
      <c r="E1678" s="39">
        <f>[2]Emissions!E1625</f>
        <v>0</v>
      </c>
      <c r="F1678" s="39">
        <f>[2]Emissions!F1625</f>
        <v>0</v>
      </c>
      <c r="G1678" s="39">
        <f>[2]Emissions!G1625</f>
        <v>0</v>
      </c>
      <c r="H1678" s="39">
        <f>[2]Emissions!H1625</f>
        <v>0.85980650229108591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RES_CK_COA_EXS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22.853560714286221</v>
      </c>
      <c r="F1679" s="39">
        <f>[2]Emissions!F1555</f>
        <v>17.14017053571429</v>
      </c>
      <c r="G1679" s="39">
        <f>[2]Emissions!G1555</f>
        <v>11.42678035714286</v>
      </c>
      <c r="H1679" s="39">
        <f>[2]Emissions!H1555</f>
        <v>5.7133901785714301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0.2659069201493876</v>
      </c>
      <c r="F1681" s="39">
        <f>[2]Emissions!F984</f>
        <v>0.1311856098779805</v>
      </c>
      <c r="G1681" s="39">
        <f>[2]Emissions!G984</f>
        <v>3.7691870323519533E-2</v>
      </c>
      <c r="H1681" s="39">
        <f>[2]Emissions!H984</f>
        <v>4.6285721442382168E-2</v>
      </c>
      <c r="I1681" s="39">
        <f>[2]Emissions!I984</f>
        <v>5.9513479458188686E-3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3273.4350734843069</v>
      </c>
      <c r="F1682" s="39">
        <f>[2]Emissions!F775</f>
        <v>5129.4431720602252</v>
      </c>
      <c r="G1682" s="39">
        <f>[2]Emissions!G775</f>
        <v>7413.2241577403302</v>
      </c>
      <c r="H1682" s="39">
        <f>[2]Emissions!H775</f>
        <v>4422.8041059906836</v>
      </c>
      <c r="I1682" s="39">
        <f>[2]Emissions!I775</f>
        <v>4466.9843326814107</v>
      </c>
      <c r="J1682" s="39">
        <f>[2]Emissions!J775</f>
        <v>5936.881191651094</v>
      </c>
      <c r="K1682" s="39">
        <f>[2]Emissions!K775</f>
        <v>6451.6976612858989</v>
      </c>
      <c r="L1682" s="39">
        <f>[2]Emissions!L775</f>
        <v>3225.8488306581421</v>
      </c>
      <c r="M1682" s="39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TOT_CO2_EQ_GWP_100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RES_SH_HFO_EXS</v>
      </c>
      <c r="C1684" s="10" t="str">
        <f>[2]Emissions!C1649</f>
        <v>RES_CO2</v>
      </c>
      <c r="D1684" s="10" t="str">
        <f>[2]Emissions!D1649</f>
        <v>RES</v>
      </c>
      <c r="E1684" s="39">
        <f>[2]Emissions!E1649</f>
        <v>1197.778090776</v>
      </c>
      <c r="F1684" s="39">
        <f>[2]Emissions!F1649</f>
        <v>898.33356808200006</v>
      </c>
      <c r="G1684" s="39">
        <f>[2]Emissions!G1649</f>
        <v>2512.0068292663332</v>
      </c>
      <c r="H1684" s="39">
        <f>[2]Emissions!H1649</f>
        <v>1256.0034146331659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RES_SH_COA_EXS</v>
      </c>
      <c r="C1685" s="10" t="str">
        <f>[2]Emissions!C1619</f>
        <v>TOT_CH4</v>
      </c>
      <c r="D1685" s="10" t="str">
        <f>[2]Emissions!D1619</f>
        <v>RES</v>
      </c>
      <c r="E1685" s="39">
        <f>[2]Emissions!E1619</f>
        <v>7.2412488022023807</v>
      </c>
      <c r="F1685" s="39">
        <f>[2]Emissions!F1619</f>
        <v>4.1836129073987616</v>
      </c>
      <c r="G1685" s="39">
        <f>[2]Emissions!G1619</f>
        <v>3.6822757163710151</v>
      </c>
      <c r="H1685" s="39">
        <f>[2]Emissions!H1619</f>
        <v>1.940925247567308</v>
      </c>
      <c r="I1685" s="39">
        <f>[2]Emissions!I1619</f>
        <v>0</v>
      </c>
      <c r="J1685" s="39">
        <f>[2]Emissions!J1619</f>
        <v>0</v>
      </c>
      <c r="K1685" s="39">
        <f>[2]Emissions!K1619</f>
        <v>0</v>
      </c>
      <c r="L1685" s="39">
        <f>[2]Emissions!L1619</f>
        <v>0</v>
      </c>
      <c r="M1685" s="39">
        <f>[2]Emissions!M1619</f>
        <v>0</v>
      </c>
    </row>
    <row r="1686" spans="1:13">
      <c r="A1686" s="10" t="str">
        <f>[2]Emissions!A1549</f>
        <v>EUR</v>
      </c>
      <c r="B1686" s="10" t="str">
        <f>[2]Emissions!B1549</f>
        <v>RES_CD_NGA_EXS</v>
      </c>
      <c r="C1686" s="10" t="str">
        <f>[2]Emissions!C1549</f>
        <v>TOT_CO2</v>
      </c>
      <c r="D1686" s="10" t="str">
        <f>[2]Emissions!D1549</f>
        <v>RES</v>
      </c>
      <c r="E1686" s="39">
        <f>[2]Emissions!E1549</f>
        <v>1033.4153963000001</v>
      </c>
      <c r="F1686" s="39">
        <f>[2]Emissions!F1549</f>
        <v>1033.4153963000001</v>
      </c>
      <c r="G1686" s="39">
        <f>[2]Emissions!G1549</f>
        <v>981.7446264849998</v>
      </c>
      <c r="H1686" s="39">
        <f>[2]Emissions!H1549</f>
        <v>490.87231324250001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0.18526125525946699</v>
      </c>
      <c r="J1687" s="39">
        <f>[2]Emissions!J1028</f>
        <v>1.482090042075737</v>
      </c>
      <c r="K1687" s="39">
        <f>[2]Emissions!K1028</f>
        <v>8.7072789971949511</v>
      </c>
      <c r="L1687" s="39">
        <f>[2]Emissions!L1028</f>
        <v>54.096286535764378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2.6991274390243758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432.70622811203691</v>
      </c>
      <c r="F1689" s="39">
        <f>[2]Emissions!F1420</f>
        <v>449.87131257818919</v>
      </c>
      <c r="G1689" s="39">
        <f>[2]Emissions!G1420</f>
        <v>359.89705006255139</v>
      </c>
      <c r="H1689" s="39">
        <f>[2]Emissions!H1420</f>
        <v>142.06462502469131</v>
      </c>
      <c r="I1689" s="39">
        <f>[2]Emissions!I1420</f>
        <v>94.709750016460873</v>
      </c>
      <c r="J1689" s="39">
        <f>[2]Emissions!J1420</f>
        <v>47.354875008230451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209.68008162266679</v>
      </c>
      <c r="F1690" s="39">
        <f>[2]Emissions!F1270</f>
        <v>891.9399954106284</v>
      </c>
      <c r="G1690" s="39">
        <f>[2]Emissions!G1270</f>
        <v>1390.475158869411</v>
      </c>
      <c r="H1690" s="39">
        <f>[2]Emissions!H1270</f>
        <v>2183.4051080133781</v>
      </c>
      <c r="I1690" s="39">
        <f>[2]Emissions!I1270</f>
        <v>2774.2170147254069</v>
      </c>
      <c r="J1690" s="39">
        <f>[2]Emissions!J1270</f>
        <v>3350.969764660445</v>
      </c>
      <c r="K1690" s="39">
        <f>[2]Emissions!K1270</f>
        <v>3856.8869724728688</v>
      </c>
      <c r="L1690" s="39">
        <f>[2]Emissions!L1270</f>
        <v>3885.659882040115</v>
      </c>
      <c r="M1690" s="39">
        <f>[2]Emissions!M1270</f>
        <v>3926.7021645441632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1.349079405594405E-2</v>
      </c>
      <c r="F1691" s="39">
        <f>[2]Emissions!F1165</f>
        <v>6.6475451631701644E-3</v>
      </c>
      <c r="G1691" s="39">
        <f>[2]Emissions!G1165</f>
        <v>8.9938627039627024E-3</v>
      </c>
      <c r="H1691" s="39">
        <f>[2]Emissions!H1165</f>
        <v>1.6793798306956201E-3</v>
      </c>
      <c r="I1691" s="39">
        <f>[2]Emissions!I1165</f>
        <v>8.3968991534780994E-4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1828.1100760270399</v>
      </c>
      <c r="F1692" s="39">
        <f>[2]Emissions!F978</f>
        <v>901.901067911116</v>
      </c>
      <c r="G1692" s="39">
        <f>[2]Emissions!G978</f>
        <v>259.13160847419681</v>
      </c>
      <c r="H1692" s="39">
        <f>[2]Emissions!H978</f>
        <v>318.21433491637748</v>
      </c>
      <c r="I1692" s="39">
        <f>[2]Emissions!I978</f>
        <v>40.915517127504721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RES_SH_NGA_BUR_EXS</v>
      </c>
      <c r="C1694" s="10" t="str">
        <f>[2]Emissions!C1736</f>
        <v>RES_CO2</v>
      </c>
      <c r="D1694" s="10" t="str">
        <f>[2]Emissions!D1736</f>
        <v>RES</v>
      </c>
      <c r="E1694" s="39">
        <f>[2]Emissions!E1736</f>
        <v>165216.2523000041</v>
      </c>
      <c r="F1694" s="39">
        <f>[2]Emissions!F1736</f>
        <v>75792.427510759604</v>
      </c>
      <c r="G1694" s="39">
        <f>[2]Emissions!G1736</f>
        <v>50528.285007173072</v>
      </c>
      <c r="H1694" s="39">
        <f>[2]Emissions!H1736</f>
        <v>25264.142503586521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RES_SH_INS_DST_SOL_NEW</v>
      </c>
      <c r="C1695" s="10" t="str">
        <f>[2]Emissions!C1673</f>
        <v>TOT_CO2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</v>
      </c>
      <c r="J1696" s="39">
        <f>[2]Emissions!J1264</f>
        <v>96.360091061161995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87.811412587412548</v>
      </c>
      <c r="F1697" s="39">
        <f>[2]Emissions!F1159</f>
        <v>57.860233100233081</v>
      </c>
      <c r="G1697" s="39">
        <f>[2]Emissions!G1159</f>
        <v>58.540941724941717</v>
      </c>
      <c r="H1697" s="39">
        <f>[2]Emissions!H1159</f>
        <v>14.61732204637468</v>
      </c>
      <c r="I1697" s="39">
        <f>[2]Emissions!I1159</f>
        <v>7.3086610231873346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3465.3392146000001</v>
      </c>
      <c r="F1698" s="39">
        <f>[2]Emissions!F972</f>
        <v>2887.7826788333341</v>
      </c>
      <c r="G1698" s="39">
        <f>[2]Emissions!G972</f>
        <v>2310.2261430666672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RES_SH_DST_STD_NEW</v>
      </c>
      <c r="C1700" s="10" t="str">
        <f>[2]Emissions!C1643</f>
        <v>RES_CH4</v>
      </c>
      <c r="D1700" s="10" t="str">
        <f>[2]Emissions!D1643</f>
        <v>RES</v>
      </c>
      <c r="E1700" s="39">
        <f>[2]Emissions!E1643</f>
        <v>0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1817.1843894434701</v>
      </c>
      <c r="G1701" s="39">
        <f>[2]Emissions!G1473</f>
        <v>1817.1843894434701</v>
      </c>
      <c r="H1701" s="39">
        <f>[2]Emissions!H1473</f>
        <v>1303.2653262450301</v>
      </c>
      <c r="I1701" s="39">
        <f>[2]Emissions!I1473</f>
        <v>0</v>
      </c>
      <c r="J1701" s="39">
        <f>[2]Emissions!J1473</f>
        <v>0</v>
      </c>
      <c r="K1701" s="39">
        <f>[2]Emissions!K1473</f>
        <v>0</v>
      </c>
      <c r="L1701" s="39">
        <f>[2]Emissions!L1473</f>
        <v>0</v>
      </c>
      <c r="M1701" s="39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2640.8382674193799</v>
      </c>
      <c r="F1703" s="39">
        <f>[2]Emissions!F721</f>
        <v>2342.4172147564568</v>
      </c>
      <c r="G1703" s="39">
        <f>[2]Emissions!G721</f>
        <v>2149.5982725370932</v>
      </c>
      <c r="H1703" s="39">
        <f>[2]Emissions!H721</f>
        <v>79262.145279542121</v>
      </c>
      <c r="I1703" s="39">
        <f>[2]Emissions!I721</f>
        <v>5630.3522315670662</v>
      </c>
      <c r="J1703" s="39">
        <f>[2]Emissions!J721</f>
        <v>0</v>
      </c>
      <c r="K1703" s="39">
        <f>[2]Emissions!K721</f>
        <v>0</v>
      </c>
      <c r="L1703" s="39">
        <f>[2]Emissions!L721</f>
        <v>0</v>
      </c>
      <c r="M1703" s="39">
        <f>[2]Emissions!M721</f>
        <v>0</v>
      </c>
    </row>
    <row r="1704" spans="1:13">
      <c r="A1704" s="10" t="str">
        <f>[2]Emissions!A1730</f>
        <v>EUR</v>
      </c>
      <c r="B1704" s="10" t="str">
        <f>[2]Emissions!B1730</f>
        <v>RES_SH_LPG_STD_NEW</v>
      </c>
      <c r="C1704" s="10" t="str">
        <f>[2]Emissions!C1730</f>
        <v>RES_CH4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RES_SH_INS_DST_CND_NEW</v>
      </c>
      <c r="C1705" s="10" t="str">
        <f>[2]Emissions!C1667</f>
        <v>RES_N2O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RES_CK_NGA_NEW</v>
      </c>
      <c r="C1706" s="10" t="str">
        <f>[2]Emissions!C1579</f>
        <v>TOT_CO2</v>
      </c>
      <c r="D1706" s="10" t="str">
        <f>[2]Emissions!D1579</f>
        <v>RES</v>
      </c>
      <c r="E1706" s="39">
        <f>[2]Emissions!E1579</f>
        <v>0</v>
      </c>
      <c r="F1706" s="39">
        <f>[2]Emissions!F1579</f>
        <v>27653.582482819998</v>
      </c>
      <c r="G1706" s="39">
        <f>[2]Emissions!G1579</f>
        <v>35950.084342095011</v>
      </c>
      <c r="H1706" s="39">
        <f>[2]Emissions!H1579</f>
        <v>44073.6609233911</v>
      </c>
      <c r="I1706" s="39">
        <f>[2]Emissions!I1579</f>
        <v>44073.660923391093</v>
      </c>
      <c r="J1706" s="39">
        <f>[2]Emissions!J1579</f>
        <v>44073.660923391093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55855.315126300004</v>
      </c>
      <c r="F1707" s="39">
        <f>[2]Emissions!F1401</f>
        <v>46546.095938583327</v>
      </c>
      <c r="G1707" s="39">
        <f>[2]Emissions!G1401</f>
        <v>37236.876750866672</v>
      </c>
      <c r="H1707" s="39">
        <f>[2]Emissions!H1401</f>
        <v>19113.807666171531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5305.2348805403317</v>
      </c>
      <c r="F1708" s="39">
        <f>[2]Emissions!F1258</f>
        <v>6539.0783927432294</v>
      </c>
      <c r="G1708" s="39">
        <f>[2]Emissions!G1258</f>
        <v>7290.5987773468314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TOT_CO2_EQ_GWP_100</v>
      </c>
      <c r="D1710" s="10" t="str">
        <f>[2]Emissions!D1637</f>
        <v>RES</v>
      </c>
      <c r="E1710" s="39">
        <f>[2]Emissions!E1637</f>
        <v>57364.422068119449</v>
      </c>
      <c r="F1710" s="39">
        <f>[2]Emissions!F1637</f>
        <v>43023.316551089592</v>
      </c>
      <c r="G1710" s="39">
        <f>[2]Emissions!G1637</f>
        <v>28682.211034059721</v>
      </c>
      <c r="H1710" s="39">
        <f>[2]Emissions!H1637</f>
        <v>14341.10551702986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RES_CK_NGA_EXS</v>
      </c>
      <c r="C1711" s="10" t="str">
        <f>[2]Emissions!C1573</f>
        <v>RES_N2O</v>
      </c>
      <c r="D1711" s="10" t="str">
        <f>[2]Emissions!D1573</f>
        <v>RES</v>
      </c>
      <c r="E1711" s="39">
        <f>[2]Emissions!E1573</f>
        <v>55.611476500000009</v>
      </c>
      <c r="F1711" s="39">
        <f>[2]Emissions!F1573</f>
        <v>21.951898618421069</v>
      </c>
      <c r="G1711" s="39">
        <f>[2]Emissions!G1573</f>
        <v>14.63459907894738</v>
      </c>
      <c r="H1711" s="39">
        <f>[2]Emissions!H1573</f>
        <v>7.3172995394736873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506.18782777777773</v>
      </c>
      <c r="F1713" s="39">
        <f>[2]Emissions!F1467</f>
        <v>459.25448436871568</v>
      </c>
      <c r="G1713" s="39">
        <f>[2]Emissions!G1467</f>
        <v>444.97425308641971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58.549243827160481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-3018.9384384100031</v>
      </c>
      <c r="J1714" s="39">
        <f>[2]Emissions!J1002</f>
        <v>-3018.9384384100031</v>
      </c>
      <c r="K1714" s="39">
        <f>[2]Emissions!K1002</f>
        <v>-3018.9384384100031</v>
      </c>
      <c r="L1714" s="39">
        <f>[2]Emissions!L1002</f>
        <v>-2659.9923184745771</v>
      </c>
      <c r="M1714" s="39">
        <f>[2]Emissions!M1002</f>
        <v>-51961.442090340963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466.70062542751259</v>
      </c>
      <c r="F1716" s="39">
        <f>[2]Emissions!F769</f>
        <v>355.69877802709112</v>
      </c>
      <c r="G1716" s="39">
        <f>[2]Emissions!G769</f>
        <v>316.35865469831867</v>
      </c>
      <c r="H1716" s="39">
        <f>[2]Emissions!H769</f>
        <v>0</v>
      </c>
      <c r="I1716" s="39">
        <f>[2]Emissions!I769</f>
        <v>0</v>
      </c>
      <c r="J1716" s="39">
        <f>[2]Emissions!J769</f>
        <v>0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36785.242704042474</v>
      </c>
      <c r="F1717" s="39">
        <f>[2]Emissions!F751</f>
        <v>29807.997884670651</v>
      </c>
      <c r="G1717" s="39">
        <f>[2]Emissions!G751</f>
        <v>17264.538965670239</v>
      </c>
      <c r="H1717" s="39">
        <f>[2]Emissions!H751</f>
        <v>0</v>
      </c>
      <c r="I1717" s="39">
        <f>[2]Emissions!I751</f>
        <v>0</v>
      </c>
      <c r="J1717" s="39">
        <f>[2]Emissions!J751</f>
        <v>0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RES_SH_INS_NGA_CND_NEW</v>
      </c>
      <c r="C1719" s="10" t="str">
        <f>[2]Emissions!C1697</f>
        <v>RES_N2O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RES_SH_INS_COA_NEW</v>
      </c>
      <c r="C1720" s="10" t="str">
        <f>[2]Emissions!C1661</f>
        <v>RES_CO2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RES_CK_LPG_EXS</v>
      </c>
      <c r="C1721" s="10" t="str">
        <f>[2]Emissions!C1567</f>
        <v>RES_CO2</v>
      </c>
      <c r="D1721" s="10" t="str">
        <f>[2]Emissions!D1567</f>
        <v>RES</v>
      </c>
      <c r="E1721" s="39">
        <f>[2]Emissions!E1567</f>
        <v>4056.907477815791</v>
      </c>
      <c r="F1721" s="39">
        <f>[2]Emissions!F1567</f>
        <v>3042.680608361843</v>
      </c>
      <c r="G1721" s="39">
        <f>[2]Emissions!G1567</f>
        <v>2028.4537389078951</v>
      </c>
      <c r="H1721" s="39">
        <f>[2]Emissions!H1567</f>
        <v>1014.226869453947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34.043048780487787</v>
      </c>
      <c r="F1722" s="39">
        <f>[2]Emissions!F1497</f>
        <v>27.234439024390241</v>
      </c>
      <c r="G1722" s="39">
        <f>[2]Emissions!G1497</f>
        <v>20.425829268292709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0</v>
      </c>
      <c r="F1723" s="39">
        <f>[2]Emissions!F1395</f>
        <v>0</v>
      </c>
      <c r="G1723" s="39">
        <f>[2]Emissions!G1395</f>
        <v>0</v>
      </c>
      <c r="H1723" s="39">
        <f>[2]Emissions!H1395</f>
        <v>0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728.92477318881254</v>
      </c>
      <c r="J1724" s="39">
        <f>[2]Emissions!J996</f>
        <v>-13.811430298548</v>
      </c>
      <c r="K1724" s="39">
        <f>[2]Emissions!K996</f>
        <v>-17.228229350959481</v>
      </c>
      <c r="L1724" s="39">
        <f>[2]Emissions!L996</f>
        <v>-20.642587678727491</v>
      </c>
      <c r="M1724" s="39">
        <f>[2]Emissions!M996</f>
        <v>785.6172731789444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0</v>
      </c>
      <c r="F1726" s="39">
        <f>[2]Emissions!F763</f>
        <v>0</v>
      </c>
      <c r="G1726" s="39">
        <f>[2]Emissions!G763</f>
        <v>5442.6590872069528</v>
      </c>
      <c r="H1726" s="39">
        <f>[2]Emissions!H763</f>
        <v>33952.663334382371</v>
      </c>
      <c r="I1726" s="39">
        <f>[2]Emissions!I763</f>
        <v>54320.998187967263</v>
      </c>
      <c r="J1726" s="39">
        <f>[2]Emissions!J763</f>
        <v>75913.257973557091</v>
      </c>
      <c r="K1726" s="39">
        <f>[2]Emissions!K763</f>
        <v>81593.442061685972</v>
      </c>
      <c r="L1726" s="39">
        <f>[2]Emissions!L763</f>
        <v>81878.282068203174</v>
      </c>
      <c r="M1726" s="39">
        <f>[2]Emissions!M763</f>
        <v>64421.677964736104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5485.1173827745424</v>
      </c>
      <c r="F1727" s="39">
        <f>[2]Emissions!F745</f>
        <v>5485.1173827745424</v>
      </c>
      <c r="G1727" s="39">
        <f>[2]Emissions!G745</f>
        <v>8818.8166269404701</v>
      </c>
      <c r="H1727" s="39">
        <f>[2]Emissions!H745</f>
        <v>19791.286533923689</v>
      </c>
      <c r="I1727" s="39">
        <f>[2]Emissions!I745</f>
        <v>25757.96553567316</v>
      </c>
      <c r="J1727" s="39">
        <f>[2]Emissions!J745</f>
        <v>27001.96663914224</v>
      </c>
      <c r="K1727" s="39">
        <f>[2]Emissions!K745</f>
        <v>26998.60484050689</v>
      </c>
      <c r="L1727" s="39">
        <f>[2]Emissions!L745</f>
        <v>23447.539927614551</v>
      </c>
      <c r="M1727" s="39">
        <f>[2]Emissions!M745</f>
        <v>6788.9866174324889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1.445978438362466E-2</v>
      </c>
      <c r="F1728" s="39">
        <f>[2]Emissions!F709</f>
        <v>1.1567827506899719E-2</v>
      </c>
      <c r="G1728" s="39">
        <f>[2]Emissions!G709</f>
        <v>8.6758706301747913E-3</v>
      </c>
      <c r="H1728" s="39">
        <f>[2]Emissions!H709</f>
        <v>5.7839137534498597E-3</v>
      </c>
      <c r="I1728" s="39">
        <f>[2]Emissions!I709</f>
        <v>2.891956876724929E-3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RES_SH_INS_LPG_STD_NEW</v>
      </c>
      <c r="C1729" s="10" t="str">
        <f>[2]Emissions!C1691</f>
        <v>RES_CO2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RES_SH_INS_BIO_PLT_NEW</v>
      </c>
      <c r="C1730" s="10" t="str">
        <f>[2]Emissions!C1655</f>
        <v>TOT_CO2_EQ_GWP_100</v>
      </c>
      <c r="D1730" s="10" t="str">
        <f>[2]Emissions!D1655</f>
        <v>RES</v>
      </c>
      <c r="E1730" s="39">
        <f>[2]Emissions!E1655</f>
        <v>0</v>
      </c>
      <c r="F1730" s="39">
        <f>[2]Emissions!F1655</f>
        <v>0</v>
      </c>
      <c r="G1730" s="39">
        <f>[2]Emissions!G1655</f>
        <v>0</v>
      </c>
      <c r="H1730" s="39">
        <f>[2]Emissions!H1655</f>
        <v>0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RES_SH_DST_CND_NEW</v>
      </c>
      <c r="C1731" s="10" t="str">
        <f>[2]Emissions!C1631</f>
        <v>TOT_CO2</v>
      </c>
      <c r="D1731" s="10" t="str">
        <f>[2]Emissions!D1631</f>
        <v>RES</v>
      </c>
      <c r="E1731" s="39">
        <f>[2]Emissions!E1631</f>
        <v>0</v>
      </c>
      <c r="F1731" s="39">
        <f>[2]Emissions!F1631</f>
        <v>26669.130246747489</v>
      </c>
      <c r="G1731" s="39">
        <f>[2]Emissions!G1631</f>
        <v>28765.006484603819</v>
      </c>
      <c r="H1731" s="39">
        <f>[2]Emissions!H1631</f>
        <v>51274.306367644407</v>
      </c>
      <c r="I1731" s="39">
        <f>[2]Emissions!I1631</f>
        <v>0</v>
      </c>
      <c r="J1731" s="39">
        <f>[2]Emissions!J1631</f>
        <v>0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RES_CK_KER_EXS</v>
      </c>
      <c r="C1732" s="10" t="str">
        <f>[2]Emissions!C1561</f>
        <v>RES_CH4</v>
      </c>
      <c r="D1732" s="10" t="str">
        <f>[2]Emissions!D1561</f>
        <v>RES</v>
      </c>
      <c r="E1732" s="39">
        <f>[2]Emissions!E1561</f>
        <v>88.117116666666647</v>
      </c>
      <c r="F1732" s="39">
        <f>[2]Emissions!F1561</f>
        <v>66.087837500000006</v>
      </c>
      <c r="G1732" s="39">
        <f>[2]Emissions!G1561</f>
        <v>66.087837500000774</v>
      </c>
      <c r="H1732" s="39">
        <f>[2]Emissions!H1561</f>
        <v>41.855630416666649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0</v>
      </c>
      <c r="I1733" s="39">
        <f>[2]Emissions!I1040</f>
        <v>0</v>
      </c>
      <c r="J1733" s="39">
        <f>[2]Emissions!J1040</f>
        <v>0</v>
      </c>
      <c r="K1733" s="39">
        <f>[2]Emissions!K1040</f>
        <v>0</v>
      </c>
      <c r="L1733" s="39">
        <f>[2]Emissions!L1040</f>
        <v>0</v>
      </c>
      <c r="M1733" s="39">
        <f>[2]Emissions!M1040</f>
        <v>0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1463.969446205268</v>
      </c>
      <c r="G1734" s="39">
        <f>[2]Emissions!G1491</f>
        <v>1463.969446205268</v>
      </c>
      <c r="H1734" s="39">
        <f>[2]Emissions!H1491</f>
        <v>513.67348989658524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48.546631764705879</v>
      </c>
      <c r="F1735" s="39">
        <f>[2]Emissions!F1389</f>
        <v>32.338192645478287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4672.4768595824416</v>
      </c>
      <c r="F1736" s="39">
        <f>[2]Emissions!F990</f>
        <v>936.5878908345378</v>
      </c>
      <c r="G1736" s="39">
        <f>[2]Emissions!G990</f>
        <v>1536.889008072663</v>
      </c>
      <c r="H1736" s="39">
        <f>[2]Emissions!H990</f>
        <v>4298.2914441401008</v>
      </c>
      <c r="I1736" s="39">
        <f>[2]Emissions!I990</f>
        <v>4775.7073899064862</v>
      </c>
      <c r="J1736" s="39">
        <f>[2]Emissions!J990</f>
        <v>5314.6041598503052</v>
      </c>
      <c r="K1736" s="39">
        <f>[2]Emissions!K990</f>
        <v>5283.3509483720654</v>
      </c>
      <c r="L1736" s="39">
        <f>[2]Emissions!L990</f>
        <v>5274.4314417869027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340.15627768748152</v>
      </c>
      <c r="F1737" s="39">
        <f>[2]Emissions!F757</f>
        <v>343.69338589161242</v>
      </c>
      <c r="G1737" s="39">
        <f>[2]Emissions!G757</f>
        <v>0</v>
      </c>
      <c r="H1737" s="39">
        <f>[2]Emissions!H757</f>
        <v>0</v>
      </c>
      <c r="I1737" s="39">
        <f>[2]Emissions!I757</f>
        <v>0</v>
      </c>
      <c r="J1737" s="39">
        <f>[2]Emissions!J757</f>
        <v>0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0</v>
      </c>
      <c r="F1738" s="39">
        <f>[2]Emissions!F739</f>
        <v>0</v>
      </c>
      <c r="G1738" s="39">
        <f>[2]Emissions!G739</f>
        <v>0</v>
      </c>
      <c r="H1738" s="39">
        <f>[2]Emissions!H739</f>
        <v>0</v>
      </c>
      <c r="I1738" s="39">
        <f>[2]Emissions!I739</f>
        <v>0</v>
      </c>
      <c r="J1738" s="39">
        <f>[2]Emissions!J739</f>
        <v>0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225.6363896011944</v>
      </c>
      <c r="G1740" s="39">
        <f>[2]Emissions!G1441</f>
        <v>175.2856007777778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8.9353040559440584E-4</v>
      </c>
      <c r="G1741" s="39">
        <f>[2]Emissions!G855</f>
        <v>6.7014780419580419E-4</v>
      </c>
      <c r="H1741" s="39">
        <f>[2]Emissions!H855</f>
        <v>4.4676520279720281E-4</v>
      </c>
      <c r="I1741" s="39">
        <f>[2]Emissions!I855</f>
        <v>2.233826013986013E-4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RES_SC_NGA_HP_AIR_STD_NEW</v>
      </c>
      <c r="C1742" s="10" t="str">
        <f>[2]Emissions!C1600</f>
        <v>RES_CH4</v>
      </c>
      <c r="D1742" s="10" t="str">
        <f>[2]Emissions!D1600</f>
        <v>RES</v>
      </c>
      <c r="E1742" s="39">
        <f>[2]Emissions!E1600</f>
        <v>0.47586817612524468</v>
      </c>
      <c r="F1742" s="39">
        <f>[2]Emissions!F1600</f>
        <v>0.37501017612524468</v>
      </c>
      <c r="G1742" s="39">
        <f>[2]Emissions!G1600</f>
        <v>0.37501017612524468</v>
      </c>
      <c r="H1742" s="39">
        <f>[2]Emissions!H1600</f>
        <v>0.37501017612524468</v>
      </c>
      <c r="I1742" s="39">
        <f>[2]Emissions!I1600</f>
        <v>0</v>
      </c>
      <c r="J1742" s="39">
        <f>[2]Emissions!J1600</f>
        <v>0</v>
      </c>
      <c r="K1742" s="39">
        <f>[2]Emissions!K1600</f>
        <v>0</v>
      </c>
      <c r="L1742" s="39">
        <f>[2]Emissions!L1600</f>
        <v>0</v>
      </c>
      <c r="M1742" s="39">
        <f>[2]Emissions!M1600</f>
        <v>0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47.161986496751453</v>
      </c>
      <c r="F1743" s="39">
        <f>[2]Emissions!F786</f>
        <v>500.87109678309668</v>
      </c>
      <c r="G1743" s="39">
        <f>[2]Emissions!G786</f>
        <v>877.60391288873689</v>
      </c>
      <c r="H1743" s="39">
        <f>[2]Emissions!H786</f>
        <v>869.66641837041129</v>
      </c>
      <c r="I1743" s="39">
        <f>[2]Emissions!I786</f>
        <v>0</v>
      </c>
      <c r="J1743" s="39">
        <f>[2]Emissions!J786</f>
        <v>0</v>
      </c>
      <c r="K1743" s="39">
        <f>[2]Emissions!K786</f>
        <v>0</v>
      </c>
      <c r="L1743" s="39">
        <f>[2]Emissions!L786</f>
        <v>0</v>
      </c>
      <c r="M1743" s="39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RES_SH_LPG_CND_NEW</v>
      </c>
      <c r="C1744" s="10" t="str">
        <f>[2]Emissions!C1718</f>
        <v>TOT_CO2</v>
      </c>
      <c r="D1744" s="10" t="str">
        <f>[2]Emissions!D1718</f>
        <v>RES</v>
      </c>
      <c r="E1744" s="39">
        <f>[2]Emissions!E1718</f>
        <v>2537.1515175450472</v>
      </c>
      <c r="F1744" s="39">
        <f>[2]Emissions!F1718</f>
        <v>16631.995880709641</v>
      </c>
      <c r="G1744" s="39">
        <f>[2]Emissions!G1718</f>
        <v>19712.566024738131</v>
      </c>
      <c r="H1744" s="39">
        <f>[2]Emissions!H1718</f>
        <v>22792.746876734062</v>
      </c>
      <c r="I1744" s="39">
        <f>[2]Emissions!I1718</f>
        <v>12143.091379633161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50.31862381673745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TOT_CO2_EQ_GWP_100</v>
      </c>
      <c r="D1747" s="10" t="str">
        <f>[2]Emissions!D1599</f>
        <v>RES</v>
      </c>
      <c r="E1747" s="39">
        <f>[2]Emissions!E1599</f>
        <v>4337.2800305602059</v>
      </c>
      <c r="F1747" s="39">
        <f>[2]Emissions!F1599</f>
        <v>3768.7237200282812</v>
      </c>
      <c r="G1747" s="39">
        <f>[2]Emissions!G1599</f>
        <v>3768.7237200282812</v>
      </c>
      <c r="H1747" s="39">
        <f>[2]Emissions!H1599</f>
        <v>6099.0569977826744</v>
      </c>
      <c r="I1747" s="39">
        <f>[2]Emissions!I1599</f>
        <v>6099.0569977826744</v>
      </c>
      <c r="J1747" s="39">
        <f>[2]Emissions!J1599</f>
        <v>2330.3332777543942</v>
      </c>
      <c r="K1747" s="39">
        <f>[2]Emissions!K1599</f>
        <v>2330.3332777543942</v>
      </c>
      <c r="L1747" s="39">
        <f>[2]Emissions!L1599</f>
        <v>0</v>
      </c>
      <c r="M1747" s="39">
        <f>[2]Emissions!M1599</f>
        <v>0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47.113328178165638</v>
      </c>
      <c r="F1748" s="39">
        <f>[2]Emissions!F785</f>
        <v>500.35433429686458</v>
      </c>
      <c r="G1748" s="39">
        <f>[2]Emissions!G785</f>
        <v>876.69846479467822</v>
      </c>
      <c r="H1748" s="39">
        <f>[2]Emissions!H785</f>
        <v>868.7691596077558</v>
      </c>
      <c r="I1748" s="39">
        <f>[2]Emissions!I785</f>
        <v>0</v>
      </c>
      <c r="J1748" s="39">
        <f>[2]Emissions!J785</f>
        <v>0</v>
      </c>
      <c r="K1748" s="39">
        <f>[2]Emissions!K785</f>
        <v>0</v>
      </c>
      <c r="L1748" s="39">
        <f>[2]Emissions!L785</f>
        <v>0</v>
      </c>
      <c r="M1748" s="39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RES_SH_LPG_CND_NEW</v>
      </c>
      <c r="C1749" s="10" t="str">
        <f>[2]Emissions!C1717</f>
        <v>RES_N2O</v>
      </c>
      <c r="D1749" s="10" t="str">
        <f>[2]Emissions!D1717</f>
        <v>RES</v>
      </c>
      <c r="E1749" s="39">
        <f>[2]Emissions!E1717</f>
        <v>24.66846395279579</v>
      </c>
      <c r="F1749" s="39">
        <f>[2]Emissions!F1717</f>
        <v>161.71118989508639</v>
      </c>
      <c r="G1749" s="39">
        <f>[2]Emissions!G1717</f>
        <v>191.6632574111631</v>
      </c>
      <c r="H1749" s="39">
        <f>[2]Emissions!H1717</f>
        <v>221.61153988073951</v>
      </c>
      <c r="I1749" s="39">
        <f>[2]Emissions!I1717</f>
        <v>118.0660318875367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1.8513548387096769E-4</v>
      </c>
      <c r="J1750" s="39">
        <f>[2]Emissions!J1033</f>
        <v>1.4810838709677419E-3</v>
      </c>
      <c r="K1750" s="39">
        <f>[2]Emissions!K1033</f>
        <v>8.7013677419354833E-3</v>
      </c>
      <c r="L1750" s="39">
        <f>[2]Emissions!L1033</f>
        <v>5.4059561290322578E-2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499.11864398148128</v>
      </c>
      <c r="F1751" s="39">
        <f>[2]Emissions!F1440</f>
        <v>225.4352541983024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560.98291418027941</v>
      </c>
      <c r="F1752" s="39">
        <f>[2]Emissions!F854</f>
        <v>448.7863313442237</v>
      </c>
      <c r="G1752" s="39">
        <f>[2]Emissions!G854</f>
        <v>336.58974850816782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0</v>
      </c>
      <c r="G1753" s="39">
        <f>[2]Emissions!G702</f>
        <v>0</v>
      </c>
      <c r="H1753" s="39">
        <f>[2]Emissions!H702</f>
        <v>0</v>
      </c>
      <c r="I1753" s="39">
        <f>[2]Emissions!I702</f>
        <v>0</v>
      </c>
      <c r="J1753" s="39">
        <f>[2]Emissions!J702</f>
        <v>0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9.6989548694891275E-4</v>
      </c>
      <c r="F1754" s="39">
        <f>[2]Emissions!F1071</f>
        <v>0.20347590255903461</v>
      </c>
      <c r="G1754" s="39">
        <f>[2]Emissions!G1071</f>
        <v>0.3788955651520961</v>
      </c>
      <c r="H1754" s="39">
        <f>[2]Emissions!H1071</f>
        <v>0.5959974918861104</v>
      </c>
      <c r="I1754" s="39">
        <f>[2]Emissions!I1071</f>
        <v>0.77036966914096117</v>
      </c>
      <c r="J1754" s="39">
        <f>[2]Emissions!J1071</f>
        <v>0.81069566885481414</v>
      </c>
      <c r="K1754" s="39">
        <f>[2]Emissions!K1071</f>
        <v>0.85531636210469197</v>
      </c>
      <c r="L1754" s="39">
        <f>[2]Emissions!L1071</f>
        <v>0.90646121203697638</v>
      </c>
      <c r="M1754" s="39">
        <f>[2]Emissions!M1071</f>
        <v>0.96285855121218322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10.31788324536968</v>
      </c>
      <c r="F1755" s="39">
        <f>[2]Emissions!F1318</f>
        <v>48.890578095900999</v>
      </c>
      <c r="G1755" s="39">
        <f>[2]Emissions!G1318</f>
        <v>52.034714345075983</v>
      </c>
      <c r="H1755" s="39">
        <f>[2]Emissions!H1318</f>
        <v>124.68428685654941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7011.2837215350364</v>
      </c>
      <c r="F1756" s="39">
        <f>[2]Emissions!F1326</f>
        <v>9084.3833136550875</v>
      </c>
      <c r="G1756" s="39">
        <f>[2]Emissions!G1326</f>
        <v>9084.3833136550875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1026.2921841617281</v>
      </c>
      <c r="F1759" s="39">
        <f>[2]Emissions!F809</f>
        <v>1026.2921841617281</v>
      </c>
      <c r="G1759" s="39">
        <f>[2]Emissions!G809</f>
        <v>1026.2921841617281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0</v>
      </c>
      <c r="H1763" s="39">
        <f>[2]Emissions!H817</f>
        <v>0</v>
      </c>
      <c r="I1763" s="39">
        <f>[2]Emissions!I817</f>
        <v>13.65573834788364</v>
      </c>
      <c r="J1763" s="39">
        <f>[2]Emissions!J817</f>
        <v>18.149268078357739</v>
      </c>
      <c r="K1763" s="39">
        <f>[2]Emissions!K817</f>
        <v>19.72308130064075</v>
      </c>
      <c r="L1763" s="39">
        <f>[2]Emissions!L817</f>
        <v>9.8615406503676315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452.2394883514425</v>
      </c>
      <c r="F1764" s="39">
        <f>[2]Emissions!F1079</f>
        <v>376.63240827645461</v>
      </c>
      <c r="G1764" s="39">
        <f>[2]Emissions!G1079</f>
        <v>301.79810896252872</v>
      </c>
      <c r="H1764" s="39">
        <f>[2]Emissions!H1079</f>
        <v>95.293313815411679</v>
      </c>
      <c r="I1764" s="39">
        <f>[2]Emissions!I1079</f>
        <v>47.65233299409352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32259.72289193852</v>
      </c>
      <c r="F1765" s="39">
        <f>[2]Emissions!F1237</f>
        <v>26158.834400277829</v>
      </c>
      <c r="G1765" s="39">
        <f>[2]Emissions!G1237</f>
        <v>21506.481927959019</v>
      </c>
      <c r="H1765" s="39">
        <f>[2]Emissions!H1237</f>
        <v>6608.5476379649263</v>
      </c>
      <c r="I1765" s="39">
        <f>[2]Emissions!I1237</f>
        <v>3304.2738189824609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1294.4094620000001</v>
      </c>
      <c r="F1766" s="39">
        <f>[2]Emissions!F825</f>
        <v>1294.4094620000001</v>
      </c>
      <c r="G1766" s="39">
        <f>[2]Emissions!G825</f>
        <v>0</v>
      </c>
      <c r="H1766" s="39">
        <f>[2]Emissions!H825</f>
        <v>0</v>
      </c>
      <c r="I1766" s="39">
        <f>[2]Emissions!I825</f>
        <v>0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2142.072000000001</v>
      </c>
      <c r="F1768" s="39">
        <f>[2]Emissions!F664</f>
        <v>2142.0720000000001</v>
      </c>
      <c r="G1768" s="39">
        <f>[2]Emissions!G664</f>
        <v>2142.2087280000001</v>
      </c>
      <c r="H1768" s="39">
        <f>[2]Emissions!H664</f>
        <v>3038.4</v>
      </c>
      <c r="I1768" s="39">
        <f>[2]Emissions!I664</f>
        <v>0</v>
      </c>
      <c r="J1768" s="39">
        <f>[2]Emissions!J664</f>
        <v>0</v>
      </c>
      <c r="K1768" s="39">
        <f>[2]Emissions!K664</f>
        <v>0</v>
      </c>
      <c r="L1768" s="39">
        <f>[2]Emissions!L664</f>
        <v>0</v>
      </c>
      <c r="M1768" s="39">
        <f>[2]Emissions!M664</f>
        <v>0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0.22421158469704339</v>
      </c>
      <c r="F1769" s="39">
        <f>[2]Emissions!F1124</f>
        <v>0.13694286189683849</v>
      </c>
      <c r="G1769" s="39">
        <f>[2]Emissions!G1124</f>
        <v>0.1146983361064892</v>
      </c>
      <c r="H1769" s="39">
        <f>[2]Emissions!H1124</f>
        <v>8.3850114385892613E-2</v>
      </c>
      <c r="I1769" s="39">
        <f>[2]Emissions!I1124</f>
        <v>3.4235715474209609E-2</v>
      </c>
      <c r="J1769" s="39">
        <f>[2]Emissions!J1124</f>
        <v>3.3808903206428327E-2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5.4371574074074072E-2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2.7185787037037029E-2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164.29266006093681</v>
      </c>
      <c r="F1773" s="39">
        <f>[2]Emissions!F1199</f>
        <v>239.54583820993619</v>
      </c>
      <c r="G1773" s="39">
        <f>[2]Emissions!G1199</f>
        <v>319.56638851184829</v>
      </c>
      <c r="H1773" s="39">
        <f>[2]Emissions!H1199</f>
        <v>547.72583569016592</v>
      </c>
      <c r="I1773" s="39">
        <f>[2]Emissions!I1199</f>
        <v>764.63220806339666</v>
      </c>
      <c r="J1773" s="39">
        <f>[2]Emissions!J1199</f>
        <v>852.56333524138745</v>
      </c>
      <c r="K1773" s="39">
        <f>[2]Emissions!K1199</f>
        <v>853.17462312626333</v>
      </c>
      <c r="L1773" s="39">
        <f>[2]Emissions!L1199</f>
        <v>844.30959290979195</v>
      </c>
      <c r="M1773" s="39">
        <f>[2]Emissions!M1199</f>
        <v>738.98177734493402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124.31144720994941</v>
      </c>
      <c r="F1774" s="39">
        <f>[2]Emissions!F1192</f>
        <v>124.31144720994941</v>
      </c>
      <c r="G1774" s="39">
        <f>[2]Emissions!G1192</f>
        <v>124.31144720994941</v>
      </c>
      <c r="H1774" s="39">
        <f>[2]Emissions!H1192</f>
        <v>37.924400610455308</v>
      </c>
      <c r="I1774" s="39">
        <f>[2]Emissions!I1192</f>
        <v>18.962200305227661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0</v>
      </c>
      <c r="F1775" s="39">
        <f>[2]Emissions!F883</f>
        <v>0</v>
      </c>
      <c r="G1775" s="39">
        <f>[2]Emissions!G883</f>
        <v>2.4209987965240818</v>
      </c>
      <c r="H1775" s="39">
        <f>[2]Emissions!H883</f>
        <v>6.2040931932339092</v>
      </c>
      <c r="I1775" s="39">
        <f>[2]Emissions!I883</f>
        <v>2.9433653472470058</v>
      </c>
      <c r="J1775" s="39">
        <f>[2]Emissions!J883</f>
        <v>1.7394484306565099</v>
      </c>
      <c r="K1775" s="39">
        <f>[2]Emissions!K883</f>
        <v>0</v>
      </c>
      <c r="L1775" s="39">
        <f>[2]Emissions!L883</f>
        <v>0</v>
      </c>
      <c r="M1775" s="39">
        <f>[2]Emissions!M883</f>
        <v>6.2509102786923973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0</v>
      </c>
      <c r="J1776" s="39">
        <f>[2]Emissions!J862</f>
        <v>0</v>
      </c>
      <c r="K1776" s="39">
        <f>[2]Emissions!K862</f>
        <v>0</v>
      </c>
      <c r="L1776" s="39">
        <f>[2]Emissions!L862</f>
        <v>0</v>
      </c>
      <c r="M1776" s="39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0</v>
      </c>
      <c r="F1778" s="39">
        <f>[2]Emissions!F1376</f>
        <v>0</v>
      </c>
      <c r="G1778" s="39">
        <f>[2]Emissions!G1376</f>
        <v>0</v>
      </c>
      <c r="H1778" s="39">
        <f>[2]Emissions!H1376</f>
        <v>0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3.495051132679559</v>
      </c>
      <c r="F1779" s="39">
        <f>[2]Emissions!F1221</f>
        <v>3.1563268033107881</v>
      </c>
      <c r="G1779" s="39">
        <f>[2]Emissions!G1221</f>
        <v>2.525061442648628</v>
      </c>
      <c r="H1779" s="39">
        <f>[2]Emissions!H1221</f>
        <v>1.8937960819864741</v>
      </c>
      <c r="I1779" s="39">
        <f>[2]Emissions!I1221</f>
        <v>0.39869391199715232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82.728273716237638</v>
      </c>
      <c r="J1782" s="39">
        <f>[2]Emissions!J1132</f>
        <v>82.728273716237638</v>
      </c>
      <c r="K1782" s="39">
        <f>[2]Emissions!K1132</f>
        <v>82.728273716237766</v>
      </c>
      <c r="L1782" s="39">
        <f>[2]Emissions!L1132</f>
        <v>82.490946542873189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0.21656370129810709</v>
      </c>
      <c r="F1784" s="39">
        <f>[2]Emissions!F1109</f>
        <v>0.21496549265744941</v>
      </c>
      <c r="G1784" s="39">
        <f>[2]Emissions!G1109</f>
        <v>0.21743343503826021</v>
      </c>
      <c r="H1784" s="39">
        <f>[2]Emissions!H1109</f>
        <v>0.15012151610148439</v>
      </c>
      <c r="I1784" s="39">
        <f>[2]Emissions!I1109</f>
        <v>0.1087167175191301</v>
      </c>
      <c r="J1784" s="39">
        <f>[2]Emissions!J1109</f>
        <v>5.4358358759565059E-2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144.88380642036839</v>
      </c>
      <c r="F1786" s="39">
        <f>[2]Emissions!F1292</f>
        <v>179.65401137258229</v>
      </c>
      <c r="G1786" s="39">
        <f>[2]Emissions!G1292</f>
        <v>223.0136436991491</v>
      </c>
      <c r="H1786" s="39">
        <f>[2]Emissions!H1292</f>
        <v>330.45671364471627</v>
      </c>
      <c r="I1786" s="39">
        <f>[2]Emissions!I1292</f>
        <v>495.29459960518642</v>
      </c>
      <c r="J1786" s="39">
        <f>[2]Emissions!J1292</f>
        <v>629.20105590586718</v>
      </c>
      <c r="K1786" s="39">
        <f>[2]Emissions!K1292</f>
        <v>757.75083379689977</v>
      </c>
      <c r="L1786" s="39">
        <f>[2]Emissions!L1292</f>
        <v>360.29309965846471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0</v>
      </c>
      <c r="F1788" s="39">
        <f>[2]Emissions!F656</f>
        <v>0</v>
      </c>
      <c r="G1788" s="39">
        <f>[2]Emissions!G656</f>
        <v>31.329090099999991</v>
      </c>
      <c r="H1788" s="39">
        <f>[2]Emissions!H656</f>
        <v>42.880463395000007</v>
      </c>
      <c r="I1788" s="39">
        <f>[2]Emissions!I656</f>
        <v>54.422900839999997</v>
      </c>
      <c r="J1788" s="39">
        <f>[2]Emissions!J656</f>
        <v>64.451605294999993</v>
      </c>
      <c r="K1788" s="39">
        <f>[2]Emissions!K656</f>
        <v>0</v>
      </c>
      <c r="L1788" s="39">
        <f>[2]Emissions!L656</f>
        <v>0</v>
      </c>
      <c r="M1788" s="39">
        <f>[2]Emissions!M656</f>
        <v>0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1620.7642169999999</v>
      </c>
      <c r="F1789" s="39">
        <f>[2]Emissions!F1094</f>
        <v>1318.8338336162301</v>
      </c>
      <c r="G1789" s="39">
        <f>[2]Emissions!G1094</f>
        <v>0</v>
      </c>
      <c r="H1789" s="39">
        <f>[2]Emissions!H1094</f>
        <v>0</v>
      </c>
      <c r="I1789" s="39">
        <f>[2]Emissions!I1094</f>
        <v>0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0</v>
      </c>
      <c r="F1791" s="39">
        <f>[2]Emissions!F1361</f>
        <v>0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3.3405878439490939</v>
      </c>
      <c r="F1792" s="39">
        <f>[2]Emissions!F1333</f>
        <v>117.51980478984269</v>
      </c>
      <c r="G1792" s="39">
        <f>[2]Emissions!G1333</f>
        <v>122.7596163351127</v>
      </c>
      <c r="H1792" s="39">
        <f>[2]Emissions!H1333</f>
        <v>203.06604629913619</v>
      </c>
      <c r="I1792" s="39">
        <f>[2]Emissions!I1333</f>
        <v>199.72545845518721</v>
      </c>
      <c r="J1792" s="39">
        <f>[2]Emissions!J1333</f>
        <v>92.391514972361492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2.6482165497131682E-2</v>
      </c>
      <c r="F1794" s="39">
        <f>[2]Emissions!F793</f>
        <v>2.6482165497131688E-2</v>
      </c>
      <c r="G1794" s="39">
        <f>[2]Emissions!G793</f>
        <v>4.4185859337090357E-2</v>
      </c>
      <c r="H1794" s="39">
        <f>[2]Emissions!H793</f>
        <v>0.1029817627516573</v>
      </c>
      <c r="I1794" s="39">
        <f>[2]Emissions!I793</f>
        <v>0.1243595457641912</v>
      </c>
      <c r="J1794" s="39">
        <f>[2]Emissions!J793</f>
        <v>0.13036558734939749</v>
      </c>
      <c r="K1794" s="39">
        <f>[2]Emissions!K793</f>
        <v>0.13036558734939749</v>
      </c>
      <c r="L1794" s="39">
        <f>[2]Emissions!L793</f>
        <v>0.1132188989993948</v>
      </c>
      <c r="M1794" s="39">
        <f>[2]Emissions!M793</f>
        <v>3.2781331965750928E-2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14.93175473897994</v>
      </c>
      <c r="J1796" s="39">
        <f>[2]Emissions!J1206</f>
        <v>104.522283172934</v>
      </c>
      <c r="K1796" s="39">
        <f>[2]Emissions!K1206</f>
        <v>642.0654537765945</v>
      </c>
      <c r="L1796" s="39">
        <f>[2]Emissions!L1206</f>
        <v>3986.778515310481</v>
      </c>
      <c r="M1796" s="39">
        <f>[2]Emissions!M1206</f>
        <v>23502.581959171141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9.7801861591157224E-2</v>
      </c>
      <c r="H1797" s="39">
        <f>[2]Emissions!H890</f>
        <v>0.59763357817167062</v>
      </c>
      <c r="I1797" s="39">
        <f>[2]Emissions!I890</f>
        <v>0.93606462532721113</v>
      </c>
      <c r="J1797" s="39">
        <f>[2]Emissions!J890</f>
        <v>1.3074365155719649</v>
      </c>
      <c r="K1797" s="39">
        <f>[2]Emissions!K890</f>
        <v>1.4047690394760259</v>
      </c>
      <c r="L1797" s="39">
        <f>[2]Emissions!L890</f>
        <v>1.408249654441212</v>
      </c>
      <c r="M1797" s="39">
        <f>[2]Emissions!M890</f>
        <v>1.1080081731171769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83.507403383717644</v>
      </c>
      <c r="F1798" s="39">
        <f>[2]Emissions!F876</f>
        <v>69.406431249761084</v>
      </c>
      <c r="G1798" s="39">
        <f>[2]Emissions!G876</f>
        <v>57.866624811813963</v>
      </c>
      <c r="H1798" s="39">
        <f>[2]Emissions!H876</f>
        <v>36.685551709367537</v>
      </c>
      <c r="I1798" s="39">
        <f>[2]Emissions!I876</f>
        <v>19.288874937271341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251.95185128442091</v>
      </c>
      <c r="F1799" s="39">
        <f>[2]Emissions!F1277</f>
        <v>0</v>
      </c>
      <c r="G1799" s="39">
        <f>[2]Emissions!G1277</f>
        <v>0</v>
      </c>
      <c r="H1799" s="39">
        <f>[2]Emissions!H1277</f>
        <v>0</v>
      </c>
      <c r="I1799" s="39">
        <f>[2]Emissions!I1277</f>
        <v>0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RES_SH_BIO_EXS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5691.3118620000023</v>
      </c>
      <c r="F1800" s="39">
        <f>[2]Emissions!F1606</f>
        <v>5073.1357725000016</v>
      </c>
      <c r="G1800" s="39">
        <f>[2]Emissions!G1606</f>
        <v>5002.4761980000021</v>
      </c>
      <c r="H1800" s="39">
        <f>[2]Emissions!H1606</f>
        <v>5948.7761713406253</v>
      </c>
      <c r="I1800" s="39">
        <f>[2]Emissions!I1606</f>
        <v>0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RES_LG_KER_EXS</v>
      </c>
      <c r="C1801" s="10" t="str">
        <f>[2]Emissions!C1592</f>
        <v>RES_N2O</v>
      </c>
      <c r="D1801" s="10" t="str">
        <f>[2]Emissions!D1592</f>
        <v>RES</v>
      </c>
      <c r="E1801" s="39">
        <f>[2]Emissions!E1592</f>
        <v>1.541876211576354</v>
      </c>
      <c r="F1801" s="39">
        <f>[2]Emissions!F1592</f>
        <v>0.1332548646428571</v>
      </c>
      <c r="G1801" s="39">
        <f>[2]Emissions!G1592</f>
        <v>8.8836576428571401E-2</v>
      </c>
      <c r="H1801" s="39">
        <f>[2]Emissions!H1592</f>
        <v>4.4418288214285728E-2</v>
      </c>
      <c r="I1801" s="39">
        <f>[2]Emissions!I1592</f>
        <v>0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64.847777555711289</v>
      </c>
      <c r="L1803" s="39">
        <f>[2]Emissions!L1138</f>
        <v>64.847777555711289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4.9351713236705881E-3</v>
      </c>
      <c r="F1804" s="39">
        <f>[2]Emissions!F1152</f>
        <v>1.7814616504745369E-2</v>
      </c>
      <c r="G1804" s="39">
        <f>[2]Emissions!G1152</f>
        <v>2.3945309004333452E-2</v>
      </c>
      <c r="H1804" s="39">
        <f>[2]Emissions!H1152</f>
        <v>4.1460082123271347E-2</v>
      </c>
      <c r="I1804" s="39">
        <f>[2]Emissions!I1152</f>
        <v>6.4390597751779993E-2</v>
      </c>
      <c r="J1804" s="39">
        <f>[2]Emissions!J1152</f>
        <v>7.44687409668289E-2</v>
      </c>
      <c r="K1804" s="39">
        <f>[2]Emissions!K1152</f>
        <v>8.8013106840102981E-2</v>
      </c>
      <c r="L1804" s="39">
        <f>[2]Emissions!L1152</f>
        <v>8.622017367484168E-2</v>
      </c>
      <c r="M1804" s="39">
        <f>[2]Emissions!M1152</f>
        <v>6.165774304116689E-2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129.48904712625909</v>
      </c>
      <c r="F1805" s="39">
        <f>[2]Emissions!F1015</f>
        <v>152.59837603680501</v>
      </c>
      <c r="G1805" s="39">
        <f>[2]Emissions!G1015</f>
        <v>81.489073185669994</v>
      </c>
      <c r="H1805" s="39">
        <f>[2]Emissions!H1015</f>
        <v>251.09759530931879</v>
      </c>
      <c r="I1805" s="39">
        <f>[2]Emissions!I1015</f>
        <v>483.22319918681183</v>
      </c>
      <c r="J1805" s="39">
        <f>[2]Emissions!J1015</f>
        <v>511.82878818252522</v>
      </c>
      <c r="K1805" s="39">
        <f>[2]Emissions!K1015</f>
        <v>717.25780687346241</v>
      </c>
      <c r="L1805" s="39">
        <f>[2]Emissions!L1015</f>
        <v>404.02448103399308</v>
      </c>
      <c r="M1805" s="39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90.9466845882353</v>
      </c>
      <c r="F1807" s="39">
        <f>[2]Emissions!F1516</f>
        <v>72.757347670588388</v>
      </c>
      <c r="G1807" s="39">
        <f>[2]Emissions!G1516</f>
        <v>54.568010752941177</v>
      </c>
      <c r="H1807" s="39">
        <f>[2]Emissions!H1516</f>
        <v>36.378673835294123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89.306938798055683</v>
      </c>
      <c r="F1808" s="39">
        <f>[2]Emissions!F1251</f>
        <v>52.013896243924002</v>
      </c>
      <c r="G1808" s="39">
        <f>[2]Emissions!G1251</f>
        <v>53.584163278833408</v>
      </c>
      <c r="H1808" s="39">
        <f>[2]Emissions!H1251</f>
        <v>61.766501789659728</v>
      </c>
      <c r="I1808" s="39">
        <f>[2]Emissions!I1251</f>
        <v>33.485971170275462</v>
      </c>
      <c r="J1808" s="39">
        <f>[2]Emissions!J1251</f>
        <v>16.742985585137721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36.641519849235287</v>
      </c>
      <c r="F1809" s="39">
        <f>[2]Emissions!F1146</f>
        <v>132.2658488337236</v>
      </c>
      <c r="G1809" s="39">
        <f>[2]Emissions!G1146</f>
        <v>177.78359810329471</v>
      </c>
      <c r="H1809" s="39">
        <f>[2]Emissions!H1146</f>
        <v>307.82323904023661</v>
      </c>
      <c r="I1809" s="39">
        <f>[2]Emissions!I1146</f>
        <v>478.07243373896978</v>
      </c>
      <c r="J1809" s="39">
        <f>[2]Emissions!J1146</f>
        <v>552.89830308346018</v>
      </c>
      <c r="K1809" s="39">
        <f>[2]Emissions!K1146</f>
        <v>653.45938160378159</v>
      </c>
      <c r="L1809" s="39">
        <f>[2]Emissions!L1146</f>
        <v>640.14762566773607</v>
      </c>
      <c r="M1809" s="39">
        <f>[2]Emissions!M1146</f>
        <v>457.78216546728419</v>
      </c>
    </row>
    <row r="1810" spans="1:13">
      <c r="A1810" s="10" t="str">
        <f>[2]Emissions!A1710</f>
        <v>EUR</v>
      </c>
      <c r="B1810" s="10" t="str">
        <f>[2]Emissions!B1710</f>
        <v>RES_SH_KER_EXS</v>
      </c>
      <c r="C1810" s="10" t="str">
        <f>[2]Emissions!C1710</f>
        <v>RES_CH4</v>
      </c>
      <c r="D1810" s="10" t="str">
        <f>[2]Emissions!D1710</f>
        <v>RES</v>
      </c>
      <c r="E1810" s="39">
        <f>[2]Emissions!E1710</f>
        <v>85.227119999999999</v>
      </c>
      <c r="F1810" s="39">
        <f>[2]Emissions!F1710</f>
        <v>63.92034000000001</v>
      </c>
      <c r="G1810" s="39">
        <f>[2]Emissions!G1710</f>
        <v>178.74020999999999</v>
      </c>
      <c r="H1810" s="39">
        <f>[2]Emissions!H1710</f>
        <v>89.370104999999981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365.87986111111098</v>
      </c>
      <c r="G1811" s="39">
        <f>[2]Emissions!G1353</f>
        <v>292.7038888888888</v>
      </c>
      <c r="H1811" s="39">
        <f>[2]Emissions!H1353</f>
        <v>417.10304166666651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2.8331732097912728E-2</v>
      </c>
      <c r="F1812" s="39">
        <f>[2]Emissions!F678</f>
        <v>6.5116037711601196E-2</v>
      </c>
      <c r="G1812" s="39">
        <f>[2]Emissions!G678</f>
        <v>5.7859478031157388E-2</v>
      </c>
      <c r="H1812" s="39">
        <f>[2]Emissions!H678</f>
        <v>6.2081378542096742E-2</v>
      </c>
      <c r="I1812" s="39">
        <f>[2]Emissions!I678</f>
        <v>0</v>
      </c>
      <c r="J1812" s="39">
        <f>[2]Emissions!J678</f>
        <v>0</v>
      </c>
      <c r="K1812" s="39">
        <f>[2]Emissions!K678</f>
        <v>0</v>
      </c>
      <c r="L1812" s="39">
        <f>[2]Emissions!L678</f>
        <v>0</v>
      </c>
      <c r="M1812" s="39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7.193927777777775</v>
      </c>
      <c r="F1813" s="39">
        <f>[2]Emissions!F1454</f>
        <v>5.9949398148148134</v>
      </c>
      <c r="G1813" s="39">
        <f>[2]Emissions!G1454</f>
        <v>4.79595185185185</v>
      </c>
      <c r="H1813" s="39">
        <f>[2]Emissions!H1454</f>
        <v>1.893138888888888</v>
      </c>
      <c r="I1813" s="39">
        <f>[2]Emissions!I1454</f>
        <v>1.2620925925925921</v>
      </c>
      <c r="J1813" s="39">
        <f>[2]Emissions!J1454</f>
        <v>0.63104629629629616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22.242330555555569</v>
      </c>
      <c r="F1814" s="39">
        <f>[2]Emissions!F1447</f>
        <v>97.291711644672986</v>
      </c>
      <c r="G1814" s="39">
        <f>[2]Emissions!G1447</f>
        <v>105.1589768158661</v>
      </c>
      <c r="H1814" s="39">
        <f>[2]Emissions!H1447</f>
        <v>57.42260540216067</v>
      </c>
      <c r="I1814" s="39">
        <f>[2]Emissions!I1447</f>
        <v>0</v>
      </c>
      <c r="J1814" s="39">
        <f>[2]Emissions!J1447</f>
        <v>0</v>
      </c>
      <c r="K1814" s="39">
        <f>[2]Emissions!K1447</f>
        <v>0</v>
      </c>
      <c r="L1814" s="39">
        <f>[2]Emissions!L1447</f>
        <v>0</v>
      </c>
      <c r="M1814" s="39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985.26788890096157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0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19.118323734227651</v>
      </c>
      <c r="F1817" s="39">
        <f>[2]Emissions!F1382</f>
        <v>67.685898668586461</v>
      </c>
      <c r="G1817" s="39">
        <f>[2]Emissions!G1382</f>
        <v>101.2923260098202</v>
      </c>
      <c r="H1817" s="39">
        <f>[2]Emissions!H1382</f>
        <v>163.01243543842759</v>
      </c>
      <c r="I1817" s="39">
        <f>[2]Emissions!I1382</f>
        <v>0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0</v>
      </c>
      <c r="F1818" s="39">
        <f>[2]Emissions!F941</f>
        <v>0</v>
      </c>
      <c r="G1818" s="39">
        <f>[2]Emissions!G941</f>
        <v>0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1339.755939759036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17.316807878313259</v>
      </c>
      <c r="F1820" s="39">
        <f>[2]Emissions!F927</f>
        <v>14.43067323192771</v>
      </c>
      <c r="G1820" s="39">
        <f>[2]Emissions!G927</f>
        <v>11.54453858554217</v>
      </c>
      <c r="H1820" s="39">
        <f>[2]Emissions!H927</f>
        <v>8.6584039391566279</v>
      </c>
      <c r="I1820" s="39">
        <f>[2]Emissions!I927</f>
        <v>3.0380364698795179</v>
      </c>
      <c r="J1820" s="39">
        <f>[2]Emissions!J927</f>
        <v>2.8861346463855422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1.2718003250769061</v>
      </c>
      <c r="F1821" s="39">
        <f>[2]Emissions!F868</f>
        <v>12.689386538211179</v>
      </c>
      <c r="G1821" s="39">
        <f>[2]Emissions!G868</f>
        <v>20.839581228417959</v>
      </c>
      <c r="H1821" s="39">
        <f>[2]Emissions!H868</f>
        <v>20.65211121882049</v>
      </c>
      <c r="I1821" s="39">
        <f>[2]Emissions!I868</f>
        <v>0</v>
      </c>
      <c r="J1821" s="39">
        <f>[2]Emissions!J868</f>
        <v>0</v>
      </c>
      <c r="K1821" s="39">
        <f>[2]Emissions!K868</f>
        <v>0</v>
      </c>
      <c r="L1821" s="39">
        <f>[2]Emissions!L868</f>
        <v>0</v>
      </c>
      <c r="M1821" s="39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11.71815089107522</v>
      </c>
      <c r="F1822" s="39">
        <f>[2]Emissions!F1171</f>
        <v>76.676955403095477</v>
      </c>
      <c r="G1822" s="39">
        <f>[2]Emissions!G1171</f>
        <v>121.2563028189283</v>
      </c>
      <c r="H1822" s="39">
        <f>[2]Emissions!H1171</f>
        <v>322.28297870473529</v>
      </c>
      <c r="I1822" s="39">
        <f>[2]Emissions!I1171</f>
        <v>355.98886758847482</v>
      </c>
      <c r="J1822" s="39">
        <f>[2]Emissions!J1171</f>
        <v>394.09262330969858</v>
      </c>
      <c r="K1822" s="39">
        <f>[2]Emissions!K1171</f>
        <v>386.39798425617408</v>
      </c>
      <c r="L1822" s="39">
        <f>[2]Emissions!L1171</f>
        <v>380.83242183953928</v>
      </c>
      <c r="M1822" s="39">
        <f>[2]Emissions!M1171</f>
        <v>375.02708490845782</v>
      </c>
    </row>
    <row r="1823" spans="1:13">
      <c r="A1823" s="10" t="str">
        <f>[2]Emissions!A1612</f>
        <v>EUR</v>
      </c>
      <c r="B1823" s="10" t="str">
        <f>[2]Emissions!B1612</f>
        <v>RES_SH_BIO_WDS_NEW</v>
      </c>
      <c r="C1823" s="10" t="str">
        <f>[2]Emissions!C1612</f>
        <v>RES_CH4</v>
      </c>
      <c r="D1823" s="10" t="str">
        <f>[2]Emissions!D1612</f>
        <v>RES</v>
      </c>
      <c r="E1823" s="39">
        <f>[2]Emissions!E1612</f>
        <v>0</v>
      </c>
      <c r="F1823" s="39">
        <f>[2]Emissions!F1612</f>
        <v>0</v>
      </c>
      <c r="G1823" s="39">
        <f>[2]Emissions!G1612</f>
        <v>0</v>
      </c>
      <c r="H1823" s="39">
        <f>[2]Emissions!H1612</f>
        <v>0</v>
      </c>
      <c r="I1823" s="39">
        <f>[2]Emissions!I1612</f>
        <v>35345.023776935443</v>
      </c>
      <c r="J1823" s="39">
        <f>[2]Emissions!J1612</f>
        <v>34963.625269332631</v>
      </c>
      <c r="K1823" s="39">
        <f>[2]Emissions!K1612</f>
        <v>46060.064370971842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OUT_DMY_TECH</v>
      </c>
      <c r="C1824" s="10" t="str">
        <f>[2]Emissions!C1542</f>
        <v>IND_CO2</v>
      </c>
      <c r="D1824" s="10" t="str">
        <f>[2]Emissions!D1542</f>
        <v>SEQ</v>
      </c>
      <c r="E1824" s="39">
        <f>[2]Emissions!E1542</f>
        <v>0</v>
      </c>
      <c r="F1824" s="39">
        <f>[2]Emissions!F1542</f>
        <v>0</v>
      </c>
      <c r="G1824" s="39">
        <f>[2]Emissions!G1542</f>
        <v>0</v>
      </c>
      <c r="H1824" s="39">
        <f>[2]Emissions!H1542</f>
        <v>0</v>
      </c>
      <c r="I1824" s="39">
        <f>[2]Emissions!I1542</f>
        <v>0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2205.3945799063022</v>
      </c>
      <c r="F1825" s="39">
        <f>[2]Emissions!F1413</f>
        <v>5695.5658249017997</v>
      </c>
      <c r="G1825" s="39">
        <f>[2]Emissions!G1413</f>
        <v>5695.5658249017997</v>
      </c>
      <c r="H1825" s="39">
        <f>[2]Emissions!H1413</f>
        <v>5217.5708972824568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638.6480479999999</v>
      </c>
      <c r="F1827" s="39">
        <f>[2]Emissions!F1522</f>
        <v>510.91843840000013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127.7296096000001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695.26565512048205</v>
      </c>
      <c r="G1828" s="39">
        <f>[2]Emissions!G1407</f>
        <v>515.33211302009533</v>
      </c>
      <c r="H1828" s="39">
        <f>[2]Emissions!H1407</f>
        <v>219.55757530120479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RES_SH_LPG_EXS</v>
      </c>
      <c r="C1829" s="10" t="str">
        <f>[2]Emissions!C1723</f>
        <v>TOT_CO2</v>
      </c>
      <c r="D1829" s="10" t="str">
        <f>[2]Emissions!D1723</f>
        <v>RES</v>
      </c>
      <c r="E1829" s="39">
        <f>[2]Emissions!E1723</f>
        <v>5795.932694027143</v>
      </c>
      <c r="F1829" s="39">
        <f>[2]Emissions!F1723</f>
        <v>4346.9495205203584</v>
      </c>
      <c r="G1829" s="39">
        <f>[2]Emissions!G1723</f>
        <v>2897.966347013572</v>
      </c>
      <c r="H1829" s="39">
        <f>[2]Emissions!H1723</f>
        <v>1448.983173506786</v>
      </c>
      <c r="I1829" s="39">
        <f>[2]Emissions!I1723</f>
        <v>0</v>
      </c>
      <c r="J1829" s="39">
        <f>[2]Emissions!J1723</f>
        <v>0</v>
      </c>
      <c r="K1829" s="39">
        <f>[2]Emissions!K1723</f>
        <v>0</v>
      </c>
      <c r="L1829" s="39">
        <f>[2]Emissions!L1723</f>
        <v>0</v>
      </c>
      <c r="M1829" s="39">
        <f>[2]Emissions!M1723</f>
        <v>0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8.0481854117647064E-2</v>
      </c>
      <c r="F1830" s="39">
        <f>[2]Emissions!F1509</f>
        <v>6.4385483294117654E-2</v>
      </c>
      <c r="G1830" s="39">
        <f>[2]Emissions!G1509</f>
        <v>4.8289112470588237E-2</v>
      </c>
      <c r="H1830" s="39">
        <f>[2]Emissions!H1509</f>
        <v>1.694354823529412E-2</v>
      </c>
      <c r="I1830" s="39">
        <f>[2]Emissions!I1509</f>
        <v>8.4717741176470619E-3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7493.0205389350958</v>
      </c>
      <c r="F1831" s="39">
        <f>[2]Emissions!F684</f>
        <v>5994.4164311480781</v>
      </c>
      <c r="G1831" s="39">
        <f>[2]Emissions!G684</f>
        <v>4495.8123233610586</v>
      </c>
      <c r="H1831" s="39">
        <f>[2]Emissions!H684</f>
        <v>2997.2082155740391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8682.1363627695173</v>
      </c>
      <c r="F1832" s="39">
        <f>[2]Emissions!F1460</f>
        <v>6865.6341183083468</v>
      </c>
      <c r="G1832" s="39">
        <f>[2]Emissions!G1460</f>
        <v>6613.0644276954717</v>
      </c>
      <c r="H1832" s="39">
        <f>[2]Emissions!H1460</f>
        <v>2610.420168827161</v>
      </c>
      <c r="I1832" s="39">
        <f>[2]Emissions!I1460</f>
        <v>1740.28011255144</v>
      </c>
      <c r="J1832" s="39">
        <f>[2]Emissions!J1460</f>
        <v>870.14005627572033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1081.7606391468939</v>
      </c>
      <c r="F1833" s="39">
        <f>[2]Emissions!F1346</f>
        <v>3852.6181787189862</v>
      </c>
      <c r="G1833" s="39">
        <f>[2]Emissions!G1346</f>
        <v>4086.9684051042782</v>
      </c>
      <c r="H1833" s="39">
        <f>[2]Emissions!H1346</f>
        <v>4086.9684051042782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8292.5563650000004</v>
      </c>
      <c r="F1834" s="39">
        <f>[2]Emissions!F1339</f>
        <v>5528.3709099999996</v>
      </c>
      <c r="G1834" s="39">
        <f>[2]Emissions!G1339</f>
        <v>5528.3709099999996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258.55750913522661</v>
      </c>
      <c r="F1836" s="39">
        <f>[2]Emissions!F1184</f>
        <v>215.4645909460221</v>
      </c>
      <c r="G1836" s="39">
        <f>[2]Emissions!G1184</f>
        <v>172.3716727568177</v>
      </c>
      <c r="H1836" s="39">
        <f>[2]Emissions!H1184</f>
        <v>129.2787545676133</v>
      </c>
      <c r="I1836" s="39">
        <f>[2]Emissions!I1184</f>
        <v>86.185836378408851</v>
      </c>
      <c r="J1836" s="39">
        <f>[2]Emissions!J1184</f>
        <v>43.092918189204433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473.76038383600002</v>
      </c>
      <c r="F1837" s="39">
        <f>[2]Emissions!F1177</f>
        <v>0</v>
      </c>
      <c r="G1837" s="39">
        <f>[2]Emissions!G1177</f>
        <v>0</v>
      </c>
      <c r="H1837" s="39">
        <f>[2]Emissions!H1177</f>
        <v>0</v>
      </c>
      <c r="I1837" s="39">
        <f>[2]Emissions!I1177</f>
        <v>0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659.92965979261919</v>
      </c>
      <c r="F1838" s="39">
        <f>[2]Emissions!F726</f>
        <v>1579.8872862815431</v>
      </c>
      <c r="G1838" s="39">
        <f>[2]Emissions!G726</f>
        <v>1470.9479064984071</v>
      </c>
      <c r="H1838" s="39">
        <f>[2]Emissions!H726</f>
        <v>1655.2424634702079</v>
      </c>
      <c r="I1838" s="39">
        <f>[2]Emissions!I726</f>
        <v>0</v>
      </c>
      <c r="J1838" s="39">
        <f>[2]Emissions!J726</f>
        <v>0</v>
      </c>
      <c r="K1838" s="39">
        <f>[2]Emissions!K726</f>
        <v>0</v>
      </c>
      <c r="L1838" s="39">
        <f>[2]Emissions!L726</f>
        <v>0</v>
      </c>
      <c r="M1838" s="39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2620.031887646142</v>
      </c>
      <c r="F1839" s="39">
        <f>[2]Emissions!F720</f>
        <v>2323.9620057575289</v>
      </c>
      <c r="G1839" s="39">
        <f>[2]Emissions!G720</f>
        <v>2132.6622266723812</v>
      </c>
      <c r="H1839" s="39">
        <f>[2]Emissions!H720</f>
        <v>78637.662395954103</v>
      </c>
      <c r="I1839" s="39">
        <f>[2]Emissions!I720</f>
        <v>5585.9923598428686</v>
      </c>
      <c r="J1839" s="39">
        <f>[2]Emissions!J720</f>
        <v>0</v>
      </c>
      <c r="K1839" s="39">
        <f>[2]Emissions!K720</f>
        <v>0</v>
      </c>
      <c r="L1839" s="39">
        <f>[2]Emissions!L720</f>
        <v>0</v>
      </c>
      <c r="M1839" s="39">
        <f>[2]Emissions!M720</f>
        <v>0</v>
      </c>
    </row>
    <row r="1840" spans="1:13">
      <c r="A1840" s="10" t="str">
        <f>[2]Emissions!A1678</f>
        <v>EUR</v>
      </c>
      <c r="B1840" s="10" t="str">
        <f>[2]Emissions!B1678</f>
        <v>RES_SH_INS_DST_STD_NEW</v>
      </c>
      <c r="C1840" s="10" t="str">
        <f>[2]Emissions!C1678</f>
        <v>TOT_CO2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RES_SH_HFO_EXS</v>
      </c>
      <c r="C1841" s="10" t="str">
        <f>[2]Emissions!C1648</f>
        <v>RES_CH4</v>
      </c>
      <c r="D1841" s="10" t="str">
        <f>[2]Emissions!D1648</f>
        <v>RES</v>
      </c>
      <c r="E1841" s="39">
        <f>[2]Emissions!E1648</f>
        <v>47.962283400000011</v>
      </c>
      <c r="F1841" s="39">
        <f>[2]Emissions!F1648</f>
        <v>35.971712549999999</v>
      </c>
      <c r="G1841" s="39">
        <f>[2]Emissions!G1648</f>
        <v>100.587566575</v>
      </c>
      <c r="H1841" s="39">
        <f>[2]Emissions!H1648</f>
        <v>50.293783287499977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RES_SH_COA_EXS</v>
      </c>
      <c r="C1842" s="10" t="str">
        <f>[2]Emissions!C1618</f>
        <v>RES_N2O</v>
      </c>
      <c r="D1842" s="10" t="str">
        <f>[2]Emissions!D1618</f>
        <v>RES</v>
      </c>
      <c r="E1842" s="39">
        <f>[2]Emissions!E1618</f>
        <v>1053.2725530476191</v>
      </c>
      <c r="F1842" s="39">
        <f>[2]Emissions!F1618</f>
        <v>608.52551380345631</v>
      </c>
      <c r="G1842" s="39">
        <f>[2]Emissions!G1618</f>
        <v>535.60374056305659</v>
      </c>
      <c r="H1842" s="39">
        <f>[2]Emissions!H1618</f>
        <v>282.31639964615391</v>
      </c>
      <c r="I1842" s="39">
        <f>[2]Emissions!I1618</f>
        <v>0</v>
      </c>
      <c r="J1842" s="39">
        <f>[2]Emissions!J1618</f>
        <v>0</v>
      </c>
      <c r="K1842" s="39">
        <f>[2]Emissions!K1618</f>
        <v>0</v>
      </c>
      <c r="L1842" s="39">
        <f>[2]Emissions!L1618</f>
        <v>0</v>
      </c>
      <c r="M1842" s="39">
        <f>[2]Emissions!M1618</f>
        <v>0</v>
      </c>
    </row>
    <row r="1843" spans="1:13">
      <c r="A1843" s="10" t="str">
        <f>[2]Emissions!A1548</f>
        <v>EUR</v>
      </c>
      <c r="B1843" s="10" t="str">
        <f>[2]Emissions!B1548</f>
        <v>RES_CD_NGA_EXS</v>
      </c>
      <c r="C1843" s="10" t="str">
        <f>[2]Emissions!C1548</f>
        <v>RES_N2O</v>
      </c>
      <c r="D1843" s="10" t="str">
        <f>[2]Emissions!D1548</f>
        <v>RES</v>
      </c>
      <c r="E1843" s="39">
        <f>[2]Emissions!E1548</f>
        <v>1.9476355000000001</v>
      </c>
      <c r="F1843" s="39">
        <f>[2]Emissions!F1548</f>
        <v>1.947635499999999</v>
      </c>
      <c r="G1843" s="39">
        <f>[2]Emissions!G1548</f>
        <v>1.850253725</v>
      </c>
      <c r="H1843" s="39">
        <f>[2]Emissions!H1548</f>
        <v>0.92512686249999998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2.237256800385695</v>
      </c>
      <c r="J1844" s="39">
        <f>[2]Emissions!J1027</f>
        <v>17.89805440308556</v>
      </c>
      <c r="K1844" s="39">
        <f>[2]Emissions!K1027</f>
        <v>105.15106961812771</v>
      </c>
      <c r="L1844" s="39">
        <f>[2]Emissions!L1027</f>
        <v>653.27898571262301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277.60525710365721</v>
      </c>
      <c r="F1845" s="39">
        <f>[2]Emissions!F1478</f>
        <v>222.08420568292681</v>
      </c>
      <c r="G1845" s="39">
        <f>[2]Emissions!G1478</f>
        <v>166.56315426219521</v>
      </c>
      <c r="H1845" s="39">
        <f>[2]Emissions!H1478</f>
        <v>111.0421028414634</v>
      </c>
      <c r="I1845" s="39">
        <f>[2]Emissions!I1478</f>
        <v>55.521051420731723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6.7491710370370344</v>
      </c>
      <c r="F1846" s="39">
        <f>[2]Emissions!F1419</f>
        <v>7.016904855967077</v>
      </c>
      <c r="G1846" s="39">
        <f>[2]Emissions!G1419</f>
        <v>5.6135238847736613</v>
      </c>
      <c r="H1846" s="39">
        <f>[2]Emissions!H1419</f>
        <v>2.2158646913580249</v>
      </c>
      <c r="I1846" s="39">
        <f>[2]Emissions!I1419</f>
        <v>1.4772431275720159</v>
      </c>
      <c r="J1846" s="39">
        <f>[2]Emissions!J1419</f>
        <v>0.73862156378600807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</v>
      </c>
      <c r="H1847" s="39">
        <f>[2]Emissions!H1269</f>
        <v>4973.3102241827874</v>
      </c>
      <c r="I1847" s="39">
        <f>[2]Emissions!I1269</f>
        <v>3315.540149455192</v>
      </c>
      <c r="J1847" s="39">
        <f>[2]Emissions!J1269</f>
        <v>1657.7700747275951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1724.5601379146849</v>
      </c>
      <c r="F1848" s="39">
        <f>[2]Emissions!F1164</f>
        <v>1268.2062432972029</v>
      </c>
      <c r="G1848" s="39">
        <f>[2]Emissions!G1164</f>
        <v>1149.7067586097901</v>
      </c>
      <c r="H1848" s="39">
        <f>[2]Emissions!H1164</f>
        <v>320.38894567508282</v>
      </c>
      <c r="I1848" s="39">
        <f>[2]Emissions!I1164</f>
        <v>160.19447283754141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0</v>
      </c>
      <c r="F1849" s="39">
        <f>[2]Emissions!F977</f>
        <v>0</v>
      </c>
      <c r="G1849" s="39">
        <f>[2]Emissions!G977</f>
        <v>0</v>
      </c>
      <c r="H1849" s="39">
        <f>[2]Emissions!H977</f>
        <v>0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RES_SH_NGA_BUR_EXS</v>
      </c>
      <c r="C1851" s="10" t="str">
        <f>[2]Emissions!C1735</f>
        <v>RES_CH4</v>
      </c>
      <c r="D1851" s="10" t="str">
        <f>[2]Emissions!D1735</f>
        <v>RES</v>
      </c>
      <c r="E1851" s="39">
        <f>[2]Emissions!E1735</f>
        <v>3113.7627647946501</v>
      </c>
      <c r="F1851" s="39">
        <f>[2]Emissions!F1735</f>
        <v>1428.428712980769</v>
      </c>
      <c r="G1851" s="39">
        <f>[2]Emissions!G1735</f>
        <v>952.2858086538464</v>
      </c>
      <c r="H1851" s="39">
        <f>[2]Emissions!H1735</f>
        <v>476.14290432692292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RES_SH_INS_DST_SOL_NEW</v>
      </c>
      <c r="C1852" s="10" t="str">
        <f>[2]Emissions!C1672</f>
        <v>RES_N2O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0.82675576551956009</v>
      </c>
      <c r="F1853" s="39">
        <f>[2]Emissions!F1263</f>
        <v>1.0190351387108101</v>
      </c>
      <c r="G1853" s="39">
        <f>[2]Emissions!G1263</f>
        <v>1.13615037015052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4696.4463088815264</v>
      </c>
      <c r="F1854" s="39">
        <f>[2]Emissions!F1158</f>
        <v>2920.158015004532</v>
      </c>
      <c r="G1854" s="39">
        <f>[2]Emissions!G1158</f>
        <v>3130.9642059210182</v>
      </c>
      <c r="H1854" s="39">
        <f>[2]Emissions!H1158</f>
        <v>1752.0948090027191</v>
      </c>
      <c r="I1854" s="39">
        <f>[2]Emissions!I1158</f>
        <v>1168.0632060018129</v>
      </c>
      <c r="J1854" s="39">
        <f>[2]Emissions!J1158</f>
        <v>450.18517029963959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3461.76392882353</v>
      </c>
      <c r="F1855" s="39">
        <f>[2]Emissions!F971</f>
        <v>2884.8032740196081</v>
      </c>
      <c r="G1855" s="39">
        <f>[2]Emissions!G971</f>
        <v>2307.8426192156871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TOT_CO2_EQ_GWP_100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RES_SH_INS_DST_CND_NEW</v>
      </c>
      <c r="C1858" s="10" t="str">
        <f>[2]Emissions!C1666</f>
        <v>RES_CO2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TOT_CO2_EQ_GWP_100</v>
      </c>
      <c r="D1859" s="10" t="str">
        <f>[2]Emissions!D1642</f>
        <v>RES</v>
      </c>
      <c r="E1859" s="39">
        <f>[2]Emissions!E1642</f>
        <v>58064.200737495019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RES_CK_NGA_NEW</v>
      </c>
      <c r="C1860" s="10" t="str">
        <f>[2]Emissions!C1578</f>
        <v>RES_N2O</v>
      </c>
      <c r="D1860" s="10" t="str">
        <f>[2]Emissions!D1578</f>
        <v>RES</v>
      </c>
      <c r="E1860" s="39">
        <f>[2]Emissions!E1578</f>
        <v>0</v>
      </c>
      <c r="F1860" s="39">
        <f>[2]Emissions!F1578</f>
        <v>52.117569699999997</v>
      </c>
      <c r="G1860" s="39">
        <f>[2]Emissions!G1578</f>
        <v>67.753645575000021</v>
      </c>
      <c r="H1860" s="39">
        <f>[2]Emissions!H1578</f>
        <v>83.063816289843771</v>
      </c>
      <c r="I1860" s="39">
        <f>[2]Emissions!I1578</f>
        <v>83.063816289843743</v>
      </c>
      <c r="J1860" s="39">
        <f>[2]Emissions!J1578</f>
        <v>83.063816289843743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73.135942692922058</v>
      </c>
      <c r="G1861" s="39">
        <f>[2]Emissions!G1472</f>
        <v>73.135942692922072</v>
      </c>
      <c r="H1861" s="39">
        <f>[2]Emissions!H1472</f>
        <v>52.452320616247519</v>
      </c>
      <c r="I1861" s="39">
        <f>[2]Emissions!I1472</f>
        <v>0</v>
      </c>
      <c r="J1861" s="39">
        <f>[2]Emissions!J1472</f>
        <v>0</v>
      </c>
      <c r="K1861" s="39">
        <f>[2]Emissions!K1472</f>
        <v>0</v>
      </c>
      <c r="L1861" s="39">
        <f>[2]Emissions!L1472</f>
        <v>0</v>
      </c>
      <c r="M1861" s="39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6399.0771269238821</v>
      </c>
      <c r="F1862" s="39">
        <f>[2]Emissions!F1257</f>
        <v>7887.3165687064957</v>
      </c>
      <c r="G1862" s="39">
        <f>[2]Emissions!G1257</f>
        <v>8793.7866896003998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55797.687661470591</v>
      </c>
      <c r="F1865" s="39">
        <f>[2]Emissions!F1400</f>
        <v>46498.073051225503</v>
      </c>
      <c r="G1865" s="39">
        <f>[2]Emissions!G1400</f>
        <v>37198.458440980387</v>
      </c>
      <c r="H1865" s="39">
        <f>[2]Emissions!H1400</f>
        <v>19094.08742510678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RES_SH_DST_EXS</v>
      </c>
      <c r="C1866" s="10" t="str">
        <f>[2]Emissions!C1636</f>
        <v>TOT_CO2</v>
      </c>
      <c r="D1866" s="10" t="str">
        <f>[2]Emissions!D1636</f>
        <v>RES</v>
      </c>
      <c r="E1866" s="39">
        <f>[2]Emissions!E1636</f>
        <v>57166.349447100001</v>
      </c>
      <c r="F1866" s="39">
        <f>[2]Emissions!F1636</f>
        <v>42874.762085324997</v>
      </c>
      <c r="G1866" s="39">
        <f>[2]Emissions!G1636</f>
        <v>28583.174723550001</v>
      </c>
      <c r="H1866" s="39">
        <f>[2]Emissions!H1636</f>
        <v>14291.587361775</v>
      </c>
      <c r="I1866" s="39">
        <f>[2]Emissions!I1636</f>
        <v>0</v>
      </c>
      <c r="J1866" s="39">
        <f>[2]Emissions!J1636</f>
        <v>0</v>
      </c>
      <c r="K1866" s="39">
        <f>[2]Emissions!K1636</f>
        <v>0</v>
      </c>
      <c r="L1866" s="39">
        <f>[2]Emissions!L1636</f>
        <v>0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RES_CK_NGA_EXS</v>
      </c>
      <c r="C1867" s="10" t="str">
        <f>[2]Emissions!C1572</f>
        <v>RES_CO2</v>
      </c>
      <c r="D1867" s="10" t="str">
        <f>[2]Emissions!D1572</f>
        <v>RES</v>
      </c>
      <c r="E1867" s="39">
        <f>[2]Emissions!E1572</f>
        <v>29507.4494309</v>
      </c>
      <c r="F1867" s="39">
        <f>[2]Emissions!F1572</f>
        <v>11647.677406934219</v>
      </c>
      <c r="G1867" s="39">
        <f>[2]Emissions!G1572</f>
        <v>7765.1182712894752</v>
      </c>
      <c r="H1867" s="39">
        <f>[2]Emissions!H1572</f>
        <v>3882.559135644738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270.91853196073322</v>
      </c>
      <c r="F1869" s="39">
        <f>[2]Emissions!F1466</f>
        <v>2553.123238238597</v>
      </c>
      <c r="G1869" s="39">
        <f>[2]Emissions!G1466</f>
        <v>2553.123238238597</v>
      </c>
      <c r="H1869" s="39">
        <f>[2]Emissions!H1466</f>
        <v>1571.2136379329379</v>
      </c>
      <c r="I1869" s="39">
        <f>[2]Emissions!I1466</f>
        <v>0</v>
      </c>
      <c r="J1869" s="39">
        <f>[2]Emissions!J1466</f>
        <v>0</v>
      </c>
      <c r="K1869" s="39">
        <f>[2]Emissions!K1466</f>
        <v>0</v>
      </c>
      <c r="L1869" s="39">
        <f>[2]Emissions!L1466</f>
        <v>0</v>
      </c>
      <c r="M1869" s="39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-56.896691262909968</v>
      </c>
      <c r="J1870" s="39">
        <f>[2]Emissions!J1001</f>
        <v>-56.896691262909968</v>
      </c>
      <c r="K1870" s="39">
        <f>[2]Emissions!K1001</f>
        <v>-56.896691262909968</v>
      </c>
      <c r="L1870" s="39">
        <f>[2]Emissions!L1001</f>
        <v>-50.131781350821271</v>
      </c>
      <c r="M1870" s="39">
        <f>[2]Emissions!M1001</f>
        <v>1908.801985738578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52908.294235965688</v>
      </c>
      <c r="F1872" s="39">
        <f>[2]Emissions!F768</f>
        <v>40324.384802337903</v>
      </c>
      <c r="G1872" s="39">
        <f>[2]Emissions!G768</f>
        <v>35864.526154299383</v>
      </c>
      <c r="H1872" s="39">
        <f>[2]Emissions!H768</f>
        <v>0</v>
      </c>
      <c r="I1872" s="39">
        <f>[2]Emissions!I768</f>
        <v>0</v>
      </c>
      <c r="J1872" s="39">
        <f>[2]Emissions!J768</f>
        <v>0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36661.049240385109</v>
      </c>
      <c r="F1873" s="39">
        <f>[2]Emissions!F750</f>
        <v>29707.3608294316</v>
      </c>
      <c r="G1873" s="39">
        <f>[2]Emissions!G750</f>
        <v>17206.250838829681</v>
      </c>
      <c r="H1873" s="39">
        <f>[2]Emissions!H750</f>
        <v>0</v>
      </c>
      <c r="I1873" s="39">
        <f>[2]Emissions!I750</f>
        <v>0</v>
      </c>
      <c r="J1873" s="39">
        <f>[2]Emissions!J750</f>
        <v>0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RES_SH_INS_NGA_CND_NEW</v>
      </c>
      <c r="C1875" s="10" t="str">
        <f>[2]Emissions!C1696</f>
        <v>RES_CO2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RES_SH_INS_COA_NEW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RES_CK_LPG_EXS</v>
      </c>
      <c r="C1877" s="10" t="str">
        <f>[2]Emissions!C1566</f>
        <v>RES_CH4</v>
      </c>
      <c r="D1877" s="10" t="str">
        <f>[2]Emissions!D1566</f>
        <v>RES</v>
      </c>
      <c r="E1877" s="39">
        <f>[2]Emissions!E1566</f>
        <v>197.2244763157895</v>
      </c>
      <c r="F1877" s="39">
        <f>[2]Emissions!F1566</f>
        <v>147.91835723684221</v>
      </c>
      <c r="G1877" s="39">
        <f>[2]Emissions!G1566</f>
        <v>98.612238157894765</v>
      </c>
      <c r="H1877" s="39">
        <f>[2]Emissions!H1566</f>
        <v>49.306119078947383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1370.0037815457999</v>
      </c>
      <c r="F1878" s="39">
        <f>[2]Emissions!F1496</f>
        <v>1369.780556206525</v>
      </c>
      <c r="G1878" s="39">
        <f>[2]Emissions!G1496</f>
        <v>29223.752606286511</v>
      </c>
      <c r="H1878" s="39">
        <f>[2]Emissions!H1496</f>
        <v>1304.436344137579</v>
      </c>
      <c r="I1878" s="39">
        <f>[2]Emissions!I1496</f>
        <v>1019.52151095665</v>
      </c>
      <c r="J1878" s="39">
        <f>[2]Emissions!J1496</f>
        <v>1436.711568085429</v>
      </c>
      <c r="K1878" s="39">
        <f>[2]Emissions!K1496</f>
        <v>1408.943303409553</v>
      </c>
      <c r="L1878" s="39">
        <f>[2]Emissions!L1496</f>
        <v>1412.4214889907839</v>
      </c>
      <c r="M1878" s="39">
        <f>[2]Emissions!M1496</f>
        <v>1215.2860032657879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0</v>
      </c>
      <c r="F1879" s="39">
        <f>[2]Emissions!F1394</f>
        <v>0</v>
      </c>
      <c r="G1879" s="39">
        <f>[2]Emissions!G1394</f>
        <v>0</v>
      </c>
      <c r="H1879" s="39">
        <f>[2]Emissions!H1394</f>
        <v>0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0</v>
      </c>
      <c r="F1882" s="39">
        <f>[2]Emissions!F762</f>
        <v>0</v>
      </c>
      <c r="G1882" s="39">
        <f>[2]Emissions!G762</f>
        <v>264.59208007812123</v>
      </c>
      <c r="H1882" s="39">
        <f>[2]Emissions!H762</f>
        <v>1650.591314262633</v>
      </c>
      <c r="I1882" s="39">
        <f>[2]Emissions!I762</f>
        <v>2640.7874666002558</v>
      </c>
      <c r="J1882" s="39">
        <f>[2]Emissions!J762</f>
        <v>3690.4841017772042</v>
      </c>
      <c r="K1882" s="39">
        <f>[2]Emissions!K762</f>
        <v>3966.623337952647</v>
      </c>
      <c r="L1882" s="39">
        <f>[2]Emissions!L762</f>
        <v>3980.4706887799312</v>
      </c>
      <c r="M1882" s="39">
        <f>[2]Emissions!M762</f>
        <v>3131.826833482553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55.219302511153089</v>
      </c>
      <c r="F1883" s="39">
        <f>[2]Emissions!F744</f>
        <v>55.219302511153089</v>
      </c>
      <c r="G1883" s="39">
        <f>[2]Emissions!G744</f>
        <v>88.780033157118822</v>
      </c>
      <c r="H1883" s="39">
        <f>[2]Emissions!H744</f>
        <v>199.2411396032586</v>
      </c>
      <c r="I1883" s="39">
        <f>[2]Emissions!I744</f>
        <v>259.30837787590428</v>
      </c>
      <c r="J1883" s="39">
        <f>[2]Emissions!J744</f>
        <v>271.83187891753931</v>
      </c>
      <c r="K1883" s="39">
        <f>[2]Emissions!K744</f>
        <v>271.79803530711632</v>
      </c>
      <c r="L1883" s="39">
        <f>[2]Emissions!L744</f>
        <v>236.04905967397201</v>
      </c>
      <c r="M1883" s="39">
        <f>[2]Emissions!M744</f>
        <v>68.345502860058616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2121.5366728085319</v>
      </c>
      <c r="F1884" s="39">
        <f>[2]Emissions!F708</f>
        <v>1697.229338246826</v>
      </c>
      <c r="G1884" s="39">
        <f>[2]Emissions!G708</f>
        <v>1272.9220036851191</v>
      </c>
      <c r="H1884" s="39">
        <f>[2]Emissions!H708</f>
        <v>848.61466912341245</v>
      </c>
      <c r="I1884" s="39">
        <f>[2]Emissions!I708</f>
        <v>424.30733456170623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RES_SH_INS_LPG_STD_NEW</v>
      </c>
      <c r="C1885" s="10" t="str">
        <f>[2]Emissions!C1690</f>
        <v>RES_CH4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RES_SH_INS_BIO_PLT_NEW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0</v>
      </c>
      <c r="F1886" s="39">
        <f>[2]Emissions!F1654</f>
        <v>0</v>
      </c>
      <c r="G1886" s="39">
        <f>[2]Emissions!G1654</f>
        <v>0</v>
      </c>
      <c r="H1886" s="39">
        <f>[2]Emissions!H1654</f>
        <v>0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RES_SH_DST_CND_NEW</v>
      </c>
      <c r="C1887" s="10" t="str">
        <f>[2]Emissions!C1630</f>
        <v>RES_N2O</v>
      </c>
      <c r="D1887" s="10" t="str">
        <f>[2]Emissions!D1630</f>
        <v>RES</v>
      </c>
      <c r="E1887" s="39">
        <f>[2]Emissions!E1630</f>
        <v>0</v>
      </c>
      <c r="F1887" s="39">
        <f>[2]Emissions!F1630</f>
        <v>218.45021362523539</v>
      </c>
      <c r="G1887" s="39">
        <f>[2]Emissions!G1630</f>
        <v>235.61780055648171</v>
      </c>
      <c r="H1887" s="39">
        <f>[2]Emissions!H1630</f>
        <v>419.99431836978351</v>
      </c>
      <c r="I1887" s="39">
        <f>[2]Emissions!I1630</f>
        <v>0</v>
      </c>
      <c r="J1887" s="39">
        <f>[2]Emissions!J1630</f>
        <v>0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TOT_CO2_EQ_GWP_100</v>
      </c>
      <c r="D1888" s="10" t="str">
        <f>[2]Emissions!D1560</f>
        <v>RES</v>
      </c>
      <c r="E1888" s="39">
        <f>[2]Emissions!E1560</f>
        <v>198.2479908878615</v>
      </c>
      <c r="F1888" s="39">
        <f>[2]Emissions!F1560</f>
        <v>148.6859931658928</v>
      </c>
      <c r="G1888" s="39">
        <f>[2]Emissions!G1560</f>
        <v>99.123995443928536</v>
      </c>
      <c r="H1888" s="39">
        <f>[2]Emissions!H1560</f>
        <v>49.561997721964282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0</v>
      </c>
      <c r="I1889" s="39">
        <f>[2]Emissions!I1039</f>
        <v>0</v>
      </c>
      <c r="J1889" s="39">
        <f>[2]Emissions!J1039</f>
        <v>0</v>
      </c>
      <c r="K1889" s="39">
        <f>[2]Emissions!K1039</f>
        <v>0</v>
      </c>
      <c r="L1889" s="39">
        <f>[2]Emissions!L1039</f>
        <v>0</v>
      </c>
      <c r="M1889" s="39">
        <f>[2]Emissions!M1039</f>
        <v>0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1462.4590286634141</v>
      </c>
      <c r="G1890" s="39">
        <f>[2]Emissions!G1490</f>
        <v>1462.4590286634141</v>
      </c>
      <c r="H1890" s="39">
        <f>[2]Emissions!H1490</f>
        <v>513.14351882926815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4993.0210770000003</v>
      </c>
      <c r="F1891" s="39">
        <f>[2]Emissions!F1388</f>
        <v>3325.9831135874429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4641.776694901987</v>
      </c>
      <c r="F1892" s="39">
        <f>[2]Emissions!F989</f>
        <v>930.434109157188</v>
      </c>
      <c r="G1892" s="39">
        <f>[2]Emissions!G989</f>
        <v>1526.7909921677469</v>
      </c>
      <c r="H1892" s="39">
        <f>[2]Emissions!H989</f>
        <v>4270.0498371412205</v>
      </c>
      <c r="I1892" s="39">
        <f>[2]Emissions!I989</f>
        <v>4744.3289566382482</v>
      </c>
      <c r="J1892" s="39">
        <f>[2]Emissions!J989</f>
        <v>5279.6849450907448</v>
      </c>
      <c r="K1892" s="39">
        <f>[2]Emissions!K989</f>
        <v>5248.6370805340639</v>
      </c>
      <c r="L1892" s="39">
        <f>[2]Emissions!L989</f>
        <v>5239.7761789092401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0</v>
      </c>
      <c r="F1893" s="39">
        <f>[2]Emissions!F756</f>
        <v>0</v>
      </c>
      <c r="G1893" s="39">
        <f>[2]Emissions!G756</f>
        <v>19003.701135684259</v>
      </c>
      <c r="H1893" s="39">
        <f>[2]Emissions!H756</f>
        <v>0</v>
      </c>
      <c r="I1893" s="39">
        <f>[2]Emissions!I756</f>
        <v>0</v>
      </c>
      <c r="J1893" s="39">
        <f>[2]Emissions!J756</f>
        <v>0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0</v>
      </c>
      <c r="F1894" s="39">
        <f>[2]Emissions!F738</f>
        <v>0</v>
      </c>
      <c r="G1894" s="39">
        <f>[2]Emissions!G738</f>
        <v>0</v>
      </c>
      <c r="H1894" s="39">
        <f>[2]Emissions!H738</f>
        <v>0</v>
      </c>
      <c r="I1894" s="39">
        <f>[2]Emissions!I738</f>
        <v>0</v>
      </c>
      <c r="J1894" s="39">
        <f>[2]Emissions!J738</f>
        <v>0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TOT_CO2_EQ_GWP_100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RES_SH_COA_NEW</v>
      </c>
      <c r="C1897" s="10" t="str">
        <f>[2]Emissions!C1624</f>
        <v>RES_N2O</v>
      </c>
      <c r="D1897" s="10" t="str">
        <f>[2]Emissions!D1624</f>
        <v>RES</v>
      </c>
      <c r="E1897" s="39">
        <f>[2]Emissions!E1624</f>
        <v>0</v>
      </c>
      <c r="F1897" s="39">
        <f>[2]Emissions!F1624</f>
        <v>0</v>
      </c>
      <c r="G1897" s="39">
        <f>[2]Emissions!G1624</f>
        <v>0</v>
      </c>
      <c r="H1897" s="39">
        <f>[2]Emissions!H1624</f>
        <v>125.0627639696125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RES_CK_BIO_EXS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171.46987041428571</v>
      </c>
      <c r="F1898" s="39">
        <f>[2]Emissions!F1554</f>
        <v>128.6024028107143</v>
      </c>
      <c r="G1898" s="39">
        <f>[2]Emissions!G1554</f>
        <v>85.734935207142854</v>
      </c>
      <c r="H1898" s="39">
        <f>[2]Emissions!H1554</f>
        <v>45.704685403994119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16198.444986212569</v>
      </c>
      <c r="F1900" s="39">
        <f>[2]Emissions!F983</f>
        <v>8107.1643016744274</v>
      </c>
      <c r="G1900" s="39">
        <f>[2]Emissions!G983</f>
        <v>2474.639246785212</v>
      </c>
      <c r="H1900" s="39">
        <f>[2]Emissions!H983</f>
        <v>2832.021392486859</v>
      </c>
      <c r="I1900" s="39">
        <f>[2]Emissions!I983</f>
        <v>390.73251265029631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1736.248845107056</v>
      </c>
      <c r="F1901" s="39">
        <f>[2]Emissions!F732</f>
        <v>1835.5720861943021</v>
      </c>
      <c r="G1901" s="39">
        <f>[2]Emissions!G732</f>
        <v>1968.590502925824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28.874758072487278</v>
      </c>
      <c r="F1902" s="39">
        <f>[2]Emissions!F774</f>
        <v>45.246484904971119</v>
      </c>
      <c r="G1902" s="39">
        <f>[2]Emissions!G774</f>
        <v>65.391568577538933</v>
      </c>
      <c r="H1902" s="39">
        <f>[2]Emissions!H774</f>
        <v>39.013267621205671</v>
      </c>
      <c r="I1902" s="39">
        <f>[2]Emissions!I774</f>
        <v>39.402978529974227</v>
      </c>
      <c r="J1902" s="39">
        <f>[2]Emissions!J774</f>
        <v>52.368843207742678</v>
      </c>
      <c r="K1902" s="39">
        <f>[2]Emissions!K774</f>
        <v>56.910005833159943</v>
      </c>
      <c r="L1902" s="39">
        <f>[2]Emissions!L774</f>
        <v>28.45500291671398</v>
      </c>
      <c r="M1902" s="39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2892.7968724135799</v>
      </c>
      <c r="F1903" s="39">
        <f>[2]Emissions!F1317</f>
        <v>1928.5312482757199</v>
      </c>
      <c r="G1903" s="39">
        <f>[2]Emissions!G1317</f>
        <v>1928.5312482757199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3448.0626414939238</v>
      </c>
      <c r="F1906" s="39">
        <f>[2]Emissions!F1256</f>
        <v>2544.1286766389749</v>
      </c>
      <c r="G1906" s="39">
        <f>[2]Emissions!G1256</f>
        <v>2068.8375848963542</v>
      </c>
      <c r="H1906" s="39">
        <f>[2]Emissions!H1256</f>
        <v>3021.1528035087822</v>
      </c>
      <c r="I1906" s="39">
        <f>[2]Emissions!I1256</f>
        <v>1605.5589376825219</v>
      </c>
      <c r="J1906" s="39">
        <f>[2]Emissions!J1256</f>
        <v>802.77946884126061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242.73315882352941</v>
      </c>
      <c r="F1907" s="39">
        <f>[2]Emissions!F1387</f>
        <v>161.69096322739151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1.2740641654978959</v>
      </c>
      <c r="J1908" s="39">
        <f>[2]Emissions!J1026</f>
        <v>10.192513323983169</v>
      </c>
      <c r="K1908" s="39">
        <f>[2]Emissions!K1026</f>
        <v>59.881015778401107</v>
      </c>
      <c r="L1908" s="39">
        <f>[2]Emissions!L1026</f>
        <v>372.02673632538563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44.28066990845916</v>
      </c>
      <c r="F1909" s="39">
        <f>[2]Emissions!F719</f>
        <v>39.276848095616842</v>
      </c>
      <c r="G1909" s="39">
        <f>[2]Emissions!G719</f>
        <v>36.0437262350883</v>
      </c>
      <c r="H1909" s="39">
        <f>[2]Emissions!H719</f>
        <v>1329.0404545634999</v>
      </c>
      <c r="I1909" s="39">
        <f>[2]Emissions!I719</f>
        <v>94.407814257405605</v>
      </c>
      <c r="J1909" s="39">
        <f>[2]Emissions!J719</f>
        <v>0</v>
      </c>
      <c r="K1909" s="39">
        <f>[2]Emissions!K719</f>
        <v>0</v>
      </c>
      <c r="L1909" s="39">
        <f>[2]Emissions!L719</f>
        <v>0</v>
      </c>
      <c r="M1909" s="39">
        <f>[2]Emissions!M719</f>
        <v>0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293.60156892993939</v>
      </c>
      <c r="F1910" s="39">
        <f>[2]Emissions!F749</f>
        <v>237.91266013960171</v>
      </c>
      <c r="G1910" s="39">
        <f>[2]Emissions!G749</f>
        <v>137.79699016681531</v>
      </c>
      <c r="H1910" s="39">
        <f>[2]Emissions!H749</f>
        <v>0</v>
      </c>
      <c r="I1910" s="39">
        <f>[2]Emissions!I749</f>
        <v>0</v>
      </c>
      <c r="J1910" s="39">
        <f>[2]Emissions!J749</f>
        <v>0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TOT_CO2_EQ_GWP_100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RES_SH_INS_DST_SOL_NEW</v>
      </c>
      <c r="C1913" s="10" t="str">
        <f>[2]Emissions!C1671</f>
        <v>RES_CO2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5714.5645971254817</v>
      </c>
      <c r="F1914" s="39">
        <f>[2]Emissions!F1262</f>
        <v>7043.6063100740157</v>
      </c>
      <c r="G1914" s="39">
        <f>[2]Emissions!G1262</f>
        <v>7853.1108618190401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4681.4162008413232</v>
      </c>
      <c r="F1915" s="39">
        <f>[2]Emissions!F1157</f>
        <v>2916.5959741227111</v>
      </c>
      <c r="G1915" s="39">
        <f>[2]Emissions!G1157</f>
        <v>3120.9441338942161</v>
      </c>
      <c r="H1915" s="39">
        <f>[2]Emissions!H1157</f>
        <v>1749.9575844736271</v>
      </c>
      <c r="I1915" s="39">
        <f>[2]Emissions!I1157</f>
        <v>1166.638389649085</v>
      </c>
      <c r="J1915" s="39">
        <f>[2]Emissions!J1157</f>
        <v>449.61085516913141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6.5242441176470569</v>
      </c>
      <c r="F1916" s="39">
        <f>[2]Emissions!F970</f>
        <v>5.4368700980392157</v>
      </c>
      <c r="G1916" s="39">
        <f>[2]Emissions!G970</f>
        <v>4.3494960784313728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RES_SH_LPG_SOL_NEW</v>
      </c>
      <c r="C1917" s="10" t="str">
        <f>[2]Emissions!C1728</f>
        <v>TOT_CO2</v>
      </c>
      <c r="D1917" s="10" t="str">
        <f>[2]Emissions!D1728</f>
        <v>RES</v>
      </c>
      <c r="E1917" s="39">
        <f>[2]Emissions!E1728</f>
        <v>0</v>
      </c>
      <c r="F1917" s="39">
        <f>[2]Emissions!F1728</f>
        <v>0</v>
      </c>
      <c r="G1917" s="39">
        <f>[2]Emissions!G1728</f>
        <v>0</v>
      </c>
      <c r="H1917" s="39">
        <f>[2]Emissions!H1728</f>
        <v>0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RES_SH_DST_SOL_NEW</v>
      </c>
      <c r="C1918" s="10" t="str">
        <f>[2]Emissions!C1641</f>
        <v>TOT_CO2</v>
      </c>
      <c r="D1918" s="10" t="str">
        <f>[2]Emissions!D1641</f>
        <v>RES</v>
      </c>
      <c r="E1918" s="39">
        <f>[2]Emissions!E1641</f>
        <v>57863.711862808581</v>
      </c>
      <c r="F1918" s="39">
        <f>[2]Emissions!F1641</f>
        <v>0</v>
      </c>
      <c r="G1918" s="39">
        <f>[2]Emissions!G1641</f>
        <v>0</v>
      </c>
      <c r="H1918" s="39">
        <f>[2]Emissions!H1641</f>
        <v>0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RES_CK_NGA_NEW</v>
      </c>
      <c r="C1919" s="10" t="str">
        <f>[2]Emissions!C1577</f>
        <v>RES_CO2</v>
      </c>
      <c r="D1919" s="10" t="str">
        <f>[2]Emissions!D1577</f>
        <v>RES</v>
      </c>
      <c r="E1919" s="39">
        <f>[2]Emissions!E1577</f>
        <v>0</v>
      </c>
      <c r="F1919" s="39">
        <f>[2]Emissions!F1577</f>
        <v>27653.582482819998</v>
      </c>
      <c r="G1919" s="39">
        <f>[2]Emissions!G1577</f>
        <v>35950.084342095011</v>
      </c>
      <c r="H1919" s="39">
        <f>[2]Emissions!H1577</f>
        <v>44073.6609233911</v>
      </c>
      <c r="I1919" s="39">
        <f>[2]Emissions!I1577</f>
        <v>44073.660923391093</v>
      </c>
      <c r="J1919" s="39">
        <f>[2]Emissions!J1577</f>
        <v>44073.660923391093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12619.903717748521</v>
      </c>
      <c r="F1920" s="39">
        <f>[2]Emissions!F1471</f>
        <v>11449.796017658949</v>
      </c>
      <c r="G1920" s="39">
        <f>[2]Emissions!G1471</f>
        <v>11093.77176349836</v>
      </c>
      <c r="H1920" s="39">
        <f>[2]Emissions!H1471</f>
        <v>4379.1204329598768</v>
      </c>
      <c r="I1920" s="39">
        <f>[2]Emissions!I1471</f>
        <v>2919.4136219732509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RES_SH_INS_DST_CND_NEW</v>
      </c>
      <c r="C1923" s="10" t="str">
        <f>[2]Emissions!C1665</f>
        <v>RES_CH4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RES_SH_DST_EXS</v>
      </c>
      <c r="C1924" s="10" t="str">
        <f>[2]Emissions!C1635</f>
        <v>RES_N2O</v>
      </c>
      <c r="D1924" s="10" t="str">
        <f>[2]Emissions!D1635</f>
        <v>RES</v>
      </c>
      <c r="E1924" s="39">
        <f>[2]Emissions!E1635</f>
        <v>468.25678727999991</v>
      </c>
      <c r="F1924" s="39">
        <f>[2]Emissions!F1635</f>
        <v>351.19259046000002</v>
      </c>
      <c r="G1924" s="39">
        <f>[2]Emissions!G1635</f>
        <v>234.1283936399999</v>
      </c>
      <c r="H1924" s="39">
        <f>[2]Emissions!H1635</f>
        <v>117.06419682000001</v>
      </c>
      <c r="I1924" s="39">
        <f>[2]Emissions!I1635</f>
        <v>0</v>
      </c>
      <c r="J1924" s="39">
        <f>[2]Emissions!J1635</f>
        <v>0</v>
      </c>
      <c r="K1924" s="39">
        <f>[2]Emissions!K1635</f>
        <v>0</v>
      </c>
      <c r="L1924" s="39">
        <f>[2]Emissions!L1635</f>
        <v>0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RES_CK_NGA_EXS</v>
      </c>
      <c r="C1925" s="10" t="str">
        <f>[2]Emissions!C1571</f>
        <v>RES_CH4</v>
      </c>
      <c r="D1925" s="10" t="str">
        <f>[2]Emissions!D1571</f>
        <v>RES</v>
      </c>
      <c r="E1925" s="39">
        <f>[2]Emissions!E1571</f>
        <v>556.11476500000003</v>
      </c>
      <c r="F1925" s="39">
        <f>[2]Emissions!F1571</f>
        <v>219.51898618421049</v>
      </c>
      <c r="G1925" s="39">
        <f>[2]Emissions!G1571</f>
        <v>146.34599078947369</v>
      </c>
      <c r="H1925" s="39">
        <f>[2]Emissions!H1571</f>
        <v>73.172995394736844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848.7363272926824</v>
      </c>
      <c r="F1926" s="39">
        <f>[2]Emissions!F1501</f>
        <v>678.98906183414658</v>
      </c>
      <c r="G1926" s="39">
        <f>[2]Emissions!G1501</f>
        <v>509.24179637561042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270.63901786011621</v>
      </c>
      <c r="F1927" s="39">
        <f>[2]Emissions!F1465</f>
        <v>2550.48911077402</v>
      </c>
      <c r="G1927" s="39">
        <f>[2]Emissions!G1465</f>
        <v>2550.48911077402</v>
      </c>
      <c r="H1927" s="39">
        <f>[2]Emissions!H1465</f>
        <v>1569.592573608895</v>
      </c>
      <c r="I1927" s="39">
        <f>[2]Emissions!I1465</f>
        <v>0</v>
      </c>
      <c r="J1927" s="39">
        <f>[2]Emissions!J1465</f>
        <v>0</v>
      </c>
      <c r="K1927" s="39">
        <f>[2]Emissions!K1465</f>
        <v>0</v>
      </c>
      <c r="L1927" s="39">
        <f>[2]Emissions!L1465</f>
        <v>0</v>
      </c>
      <c r="M1927" s="39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105.15960735294119</v>
      </c>
      <c r="F1928" s="39">
        <f>[2]Emissions!F1399</f>
        <v>87.633006127450983</v>
      </c>
      <c r="G1928" s="39">
        <f>[2]Emissions!G1399</f>
        <v>70.106404901960772</v>
      </c>
      <c r="H1928" s="39">
        <f>[2]Emissions!H1399</f>
        <v>35.985841359040293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-19764.070581975229</v>
      </c>
      <c r="J1929" s="39">
        <f>[2]Emissions!J1000</f>
        <v>-733.59135802131732</v>
      </c>
      <c r="K1929" s="39">
        <f>[2]Emissions!K1000</f>
        <v>-915.07395633034241</v>
      </c>
      <c r="L1929" s="39">
        <f>[2]Emissions!L1000</f>
        <v>-1096.426916038075</v>
      </c>
      <c r="M1929" s="39">
        <f>[2]Emissions!M1000</f>
        <v>-21379.971835679498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RES_SH_INS_NGA_CND_NEW</v>
      </c>
      <c r="C1931" s="10" t="str">
        <f>[2]Emissions!C1695</f>
        <v>RES_CH4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RES_SH_INS_BIO_WDS_NEW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TOT_CO2_EQ_GWP_100</v>
      </c>
      <c r="D1933" s="10" t="str">
        <f>[2]Emissions!D1565</f>
        <v>RES</v>
      </c>
      <c r="E1933" s="39">
        <f>[2]Emissions!E1565</f>
        <v>2128.727429958888</v>
      </c>
      <c r="F1933" s="39">
        <f>[2]Emissions!F1565</f>
        <v>1596.5455724691669</v>
      </c>
      <c r="G1933" s="39">
        <f>[2]Emissions!G1565</f>
        <v>1596.5455724691849</v>
      </c>
      <c r="H1933" s="39">
        <f>[2]Emissions!H1565</f>
        <v>1011.145529230472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1368.5903109645551</v>
      </c>
      <c r="F1934" s="39">
        <f>[2]Emissions!F1495</f>
        <v>1368.3673159330019</v>
      </c>
      <c r="G1934" s="39">
        <f>[2]Emissions!G1495</f>
        <v>29193.60165696872</v>
      </c>
      <c r="H1934" s="39">
        <f>[2]Emissions!H1495</f>
        <v>1303.0905212848379</v>
      </c>
      <c r="I1934" s="39">
        <f>[2]Emissions!I1495</f>
        <v>1018.469642573442</v>
      </c>
      <c r="J1934" s="39">
        <f>[2]Emissions!J1495</f>
        <v>1435.2292732461169</v>
      </c>
      <c r="K1934" s="39">
        <f>[2]Emissions!K1495</f>
        <v>1407.48965785263</v>
      </c>
      <c r="L1934" s="39">
        <f>[2]Emissions!L1495</f>
        <v>1410.964254894134</v>
      </c>
      <c r="M1934" s="39">
        <f>[2]Emissions!M1495</f>
        <v>1214.0321592716659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0</v>
      </c>
      <c r="F1935" s="39">
        <f>[2]Emissions!F1393</f>
        <v>0</v>
      </c>
      <c r="G1935" s="39">
        <f>[2]Emissions!G1393</f>
        <v>0</v>
      </c>
      <c r="H1935" s="39">
        <f>[2]Emissions!H1393</f>
        <v>0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7025.7918531238556</v>
      </c>
      <c r="F1938" s="39">
        <f>[2]Emissions!F761</f>
        <v>7098.8494082368952</v>
      </c>
      <c r="G1938" s="39">
        <f>[2]Emissions!G761</f>
        <v>0</v>
      </c>
      <c r="H1938" s="39">
        <f>[2]Emissions!H761</f>
        <v>0</v>
      </c>
      <c r="I1938" s="39">
        <f>[2]Emissions!I761</f>
        <v>0</v>
      </c>
      <c r="J1938" s="39">
        <f>[2]Emissions!J761</f>
        <v>0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5485.1173827745424</v>
      </c>
      <c r="F1939" s="39">
        <f>[2]Emissions!F743</f>
        <v>5485.1173827745424</v>
      </c>
      <c r="G1939" s="39">
        <f>[2]Emissions!G743</f>
        <v>8818.8166269404701</v>
      </c>
      <c r="H1939" s="39">
        <f>[2]Emissions!H743</f>
        <v>19791.286533923689</v>
      </c>
      <c r="I1939" s="39">
        <f>[2]Emissions!I743</f>
        <v>25757.96553567316</v>
      </c>
      <c r="J1939" s="39">
        <f>[2]Emissions!J743</f>
        <v>27001.96663914224</v>
      </c>
      <c r="K1939" s="39">
        <f>[2]Emissions!K743</f>
        <v>26998.60484050689</v>
      </c>
      <c r="L1939" s="39">
        <f>[2]Emissions!L743</f>
        <v>23447.539927614551</v>
      </c>
      <c r="M1939" s="39">
        <f>[2]Emissions!M743</f>
        <v>6788.9866174324889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2114.84789788121</v>
      </c>
      <c r="F1940" s="39">
        <f>[2]Emissions!F707</f>
        <v>1691.8783183049679</v>
      </c>
      <c r="G1940" s="39">
        <f>[2]Emissions!G707</f>
        <v>1268.9087387287259</v>
      </c>
      <c r="H1940" s="39">
        <f>[2]Emissions!H707</f>
        <v>845.93915915248351</v>
      </c>
      <c r="I1940" s="39">
        <f>[2]Emissions!I707</f>
        <v>422.96957957624181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TOT_CO2_EQ_GWP_100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RES_SH_INS_BIO_PLT_NEW</v>
      </c>
      <c r="C1942" s="10" t="str">
        <f>[2]Emissions!C1653</f>
        <v>RES_CH4</v>
      </c>
      <c r="D1942" s="10" t="str">
        <f>[2]Emissions!D1653</f>
        <v>RES</v>
      </c>
      <c r="E1942" s="39">
        <f>[2]Emissions!E1653</f>
        <v>0</v>
      </c>
      <c r="F1942" s="39">
        <f>[2]Emissions!F1653</f>
        <v>0</v>
      </c>
      <c r="G1942" s="39">
        <f>[2]Emissions!G1653</f>
        <v>0</v>
      </c>
      <c r="H1942" s="39">
        <f>[2]Emissions!H1653</f>
        <v>0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RES_SH_DST_CND_NEW</v>
      </c>
      <c r="C1943" s="10" t="str">
        <f>[2]Emissions!C1629</f>
        <v>RES_CO2</v>
      </c>
      <c r="D1943" s="10" t="str">
        <f>[2]Emissions!D1629</f>
        <v>RES</v>
      </c>
      <c r="E1943" s="39">
        <f>[2]Emissions!E1629</f>
        <v>0</v>
      </c>
      <c r="F1943" s="39">
        <f>[2]Emissions!F1629</f>
        <v>26669.130246747489</v>
      </c>
      <c r="G1943" s="39">
        <f>[2]Emissions!G1629</f>
        <v>28765.006484603819</v>
      </c>
      <c r="H1943" s="39">
        <f>[2]Emissions!H1629</f>
        <v>51274.306367644407</v>
      </c>
      <c r="I1943" s="39">
        <f>[2]Emissions!I1629</f>
        <v>0</v>
      </c>
      <c r="J1943" s="39">
        <f>[2]Emissions!J1629</f>
        <v>0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TOT_CO2</v>
      </c>
      <c r="D1944" s="10" t="str">
        <f>[2]Emissions!D1559</f>
        <v>RES</v>
      </c>
      <c r="E1944" s="39">
        <f>[2]Emissions!E1559</f>
        <v>196.68605389286151</v>
      </c>
      <c r="F1944" s="39">
        <f>[2]Emissions!F1559</f>
        <v>147.51454041964291</v>
      </c>
      <c r="G1944" s="39">
        <f>[2]Emissions!G1559</f>
        <v>98.343026946428566</v>
      </c>
      <c r="H1944" s="39">
        <f>[2]Emissions!H1559</f>
        <v>49.17151347321429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0</v>
      </c>
      <c r="I1945" s="39">
        <f>[2]Emissions!I1038</f>
        <v>0</v>
      </c>
      <c r="J1945" s="39">
        <f>[2]Emissions!J1038</f>
        <v>0</v>
      </c>
      <c r="K1945" s="39">
        <f>[2]Emissions!K1038</f>
        <v>0</v>
      </c>
      <c r="L1945" s="39">
        <f>[2]Emissions!L1038</f>
        <v>0</v>
      </c>
      <c r="M1945" s="39">
        <f>[2]Emissions!M1038</f>
        <v>0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2.756236390243902</v>
      </c>
      <c r="G1946" s="39">
        <f>[2]Emissions!G1489</f>
        <v>2.756236390243902</v>
      </c>
      <c r="H1946" s="39">
        <f>[2]Emissions!H1489</f>
        <v>0.96710048780487756</v>
      </c>
      <c r="I1946" s="39">
        <f>[2]Emissions!I1489</f>
        <v>0.48355024390243878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0.44919102352354928</v>
      </c>
      <c r="F1947" s="39">
        <f>[2]Emissions!F988</f>
        <v>9.0039370112862366E-2</v>
      </c>
      <c r="G1947" s="39">
        <f>[2]Emissions!G988</f>
        <v>0.14774963415012951</v>
      </c>
      <c r="H1947" s="39">
        <f>[2]Emissions!H988</f>
        <v>0.41321851155584971</v>
      </c>
      <c r="I1947" s="39">
        <f>[2]Emissions!I988</f>
        <v>0.45911514491968608</v>
      </c>
      <c r="J1947" s="39">
        <f>[2]Emissions!J988</f>
        <v>0.51092226969295496</v>
      </c>
      <c r="K1947" s="39">
        <f>[2]Emissions!K988</f>
        <v>0.50791772574887573</v>
      </c>
      <c r="L1947" s="39">
        <f>[2]Emissions!L988</f>
        <v>0.50706024428610563</v>
      </c>
      <c r="M1947" s="39">
        <f>[2]Emissions!M988</f>
        <v>0.5059651237585101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0</v>
      </c>
      <c r="F1948" s="39">
        <f>[2]Emissions!F755</f>
        <v>0</v>
      </c>
      <c r="G1948" s="39">
        <f>[2]Emissions!G755</f>
        <v>18984.09449455532</v>
      </c>
      <c r="H1948" s="39">
        <f>[2]Emissions!H755</f>
        <v>0</v>
      </c>
      <c r="I1948" s="39">
        <f>[2]Emissions!I755</f>
        <v>0</v>
      </c>
      <c r="J1948" s="39">
        <f>[2]Emissions!J755</f>
        <v>0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0</v>
      </c>
      <c r="F1949" s="39">
        <f>[2]Emissions!F737</f>
        <v>0</v>
      </c>
      <c r="G1949" s="39">
        <f>[2]Emissions!G737</f>
        <v>0</v>
      </c>
      <c r="H1949" s="39">
        <f>[2]Emissions!H737</f>
        <v>0</v>
      </c>
      <c r="I1949" s="39">
        <f>[2]Emissions!I737</f>
        <v>0</v>
      </c>
      <c r="J1949" s="39">
        <f>[2]Emissions!J737</f>
        <v>0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RES_SH_INS_LPG_CND_NEW</v>
      </c>
      <c r="C1951" s="10" t="str">
        <f>[2]Emissions!C1683</f>
        <v>TOT_CO2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RES_SH_COA_NEW</v>
      </c>
      <c r="C1952" s="10" t="str">
        <f>[2]Emissions!C1623</f>
        <v>RES_CO2</v>
      </c>
      <c r="D1952" s="10" t="str">
        <f>[2]Emissions!D1623</f>
        <v>RES</v>
      </c>
      <c r="E1952" s="39">
        <f>[2]Emissions!E1623</f>
        <v>0</v>
      </c>
      <c r="F1952" s="39">
        <f>[2]Emissions!F1623</f>
        <v>0</v>
      </c>
      <c r="G1952" s="39">
        <f>[2]Emissions!G1623</f>
        <v>0</v>
      </c>
      <c r="H1952" s="39">
        <f>[2]Emissions!H1623</f>
        <v>7399.8074156270104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RES_CK_BIO_EXS</v>
      </c>
      <c r="C1953" s="10" t="str">
        <f>[2]Emissions!C1553</f>
        <v>TOT_CH4</v>
      </c>
      <c r="D1953" s="10" t="str">
        <f>[2]Emissions!D1553</f>
        <v>RES</v>
      </c>
      <c r="E1953" s="39">
        <f>[2]Emissions!E1553</f>
        <v>2.674515428571429</v>
      </c>
      <c r="F1953" s="39">
        <f>[2]Emissions!F1553</f>
        <v>2.005886571428571</v>
      </c>
      <c r="G1953" s="39">
        <f>[2]Emissions!G1553</f>
        <v>1.337257714285714</v>
      </c>
      <c r="H1953" s="39">
        <f>[2]Emissions!H1553</f>
        <v>0.71288259550000577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16073.50197210738</v>
      </c>
      <c r="F1955" s="39">
        <f>[2]Emissions!F982</f>
        <v>8045.5234632330139</v>
      </c>
      <c r="G1955" s="39">
        <f>[2]Emissions!G982</f>
        <v>2456.928779216948</v>
      </c>
      <c r="H1955" s="39">
        <f>[2]Emissions!H982</f>
        <v>2810.27288912412</v>
      </c>
      <c r="I1955" s="39">
        <f>[2]Emissions!I982</f>
        <v>387.93612303425459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0</v>
      </c>
      <c r="F1956" s="39">
        <f>[2]Emissions!F731</f>
        <v>0</v>
      </c>
      <c r="G1956" s="39">
        <f>[2]Emissions!G731</f>
        <v>0</v>
      </c>
      <c r="H1956" s="39">
        <f>[2]Emissions!H731</f>
        <v>0</v>
      </c>
      <c r="I1956" s="39">
        <f>[2]Emissions!I731</f>
        <v>0</v>
      </c>
      <c r="J1956" s="39">
        <f>[2]Emissions!J731</f>
        <v>0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RES_SH_INS_DST_STD_NEW</v>
      </c>
      <c r="C1958" s="10" t="str">
        <f>[2]Emissions!C1677</f>
        <v>RES_N2O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TOT_CO2_EQ_GWP_100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RES_SH_COA_EXS</v>
      </c>
      <c r="C1960" s="10" t="str">
        <f>[2]Emissions!C1617</f>
        <v>RES_CO2</v>
      </c>
      <c r="D1960" s="10" t="str">
        <f>[2]Emissions!D1617</f>
        <v>RES</v>
      </c>
      <c r="E1960" s="39">
        <f>[2]Emissions!E1617</f>
        <v>62320.820373136303</v>
      </c>
      <c r="F1960" s="39">
        <f>[2]Emissions!F1617</f>
        <v>36005.693994858237</v>
      </c>
      <c r="G1960" s="39">
        <f>[2]Emissions!G1617</f>
        <v>31691.003824440359</v>
      </c>
      <c r="H1960" s="39">
        <f>[2]Emissions!H1617</f>
        <v>16704.308471563359</v>
      </c>
      <c r="I1960" s="39">
        <f>[2]Emissions!I1617</f>
        <v>0</v>
      </c>
      <c r="J1960" s="39">
        <f>[2]Emissions!J1617</f>
        <v>0</v>
      </c>
      <c r="K1960" s="39">
        <f>[2]Emissions!K1617</f>
        <v>0</v>
      </c>
      <c r="L1960" s="39">
        <f>[2]Emissions!L1617</f>
        <v>0</v>
      </c>
      <c r="M1960" s="39">
        <f>[2]Emissions!M1617</f>
        <v>0</v>
      </c>
    </row>
    <row r="1961" spans="1:13">
      <c r="A1961" s="10" t="str">
        <f>[2]Emissions!A1547</f>
        <v>EUR</v>
      </c>
      <c r="B1961" s="10" t="str">
        <f>[2]Emissions!B1547</f>
        <v>RES_CD_NGA_EXS</v>
      </c>
      <c r="C1961" s="10" t="str">
        <f>[2]Emissions!C1547</f>
        <v>RES_CO2</v>
      </c>
      <c r="D1961" s="10" t="str">
        <f>[2]Emissions!D1547</f>
        <v>RES</v>
      </c>
      <c r="E1961" s="39">
        <f>[2]Emissions!E1547</f>
        <v>1033.4153963000001</v>
      </c>
      <c r="F1961" s="39">
        <f>[2]Emissions!F1547</f>
        <v>1033.4153963000001</v>
      </c>
      <c r="G1961" s="39">
        <f>[2]Emissions!G1547</f>
        <v>981.7446264849998</v>
      </c>
      <c r="H1961" s="39">
        <f>[2]Emissions!H1547</f>
        <v>490.87231324250001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13.49563719512188</v>
      </c>
      <c r="F1962" s="39">
        <f>[2]Emissions!F1477</f>
        <v>10.79650975609756</v>
      </c>
      <c r="G1962" s="39">
        <f>[2]Emissions!G1477</f>
        <v>8.0973823170731691</v>
      </c>
      <c r="H1962" s="39">
        <f>[2]Emissions!H1477</f>
        <v>5.3982548780487791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885.82869861111089</v>
      </c>
      <c r="F1963" s="39">
        <f>[2]Emissions!F1418</f>
        <v>920.96876234567878</v>
      </c>
      <c r="G1963" s="39">
        <f>[2]Emissions!G1418</f>
        <v>736.77500987654309</v>
      </c>
      <c r="H1963" s="39">
        <f>[2]Emissions!H1418</f>
        <v>290.8322407407407</v>
      </c>
      <c r="I1963" s="39">
        <f>[2]Emissions!I1418</f>
        <v>193.88816049382709</v>
      </c>
      <c r="J1963" s="39">
        <f>[2]Emissions!J1418</f>
        <v>96.944080246913543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9907.9248498761208</v>
      </c>
      <c r="F1964" s="39">
        <f>[2]Emissions!F1268</f>
        <v>8256.6040415634361</v>
      </c>
      <c r="G1964" s="39">
        <f>[2]Emissions!G1268</f>
        <v>6605.2832332507496</v>
      </c>
      <c r="H1964" s="39">
        <f>[2]Emissions!H1268</f>
        <v>4953.9624249380613</v>
      </c>
      <c r="I1964" s="39">
        <f>[2]Emissions!I1268</f>
        <v>3302.6416166253748</v>
      </c>
      <c r="J1964" s="39">
        <f>[2]Emissions!J1268</f>
        <v>1651.3208083126869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1718.108781486013</v>
      </c>
      <c r="F1965" s="39">
        <f>[2]Emissions!F1163</f>
        <v>1264.3540493735429</v>
      </c>
      <c r="G1965" s="39">
        <f>[2]Emissions!G1163</f>
        <v>1145.4058543240089</v>
      </c>
      <c r="H1965" s="39">
        <f>[2]Emissions!H1163</f>
        <v>319.41575984173699</v>
      </c>
      <c r="I1965" s="39">
        <f>[2]Emissions!I1163</f>
        <v>159.70787992086849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0</v>
      </c>
      <c r="F1966" s="39">
        <f>[2]Emissions!F976</f>
        <v>0</v>
      </c>
      <c r="G1966" s="39">
        <f>[2]Emissions!G976</f>
        <v>0</v>
      </c>
      <c r="H1966" s="39">
        <f>[2]Emissions!H976</f>
        <v>0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654.73027015385662</v>
      </c>
      <c r="F1968" s="39">
        <f>[2]Emissions!F725</f>
        <v>1567.4398239424711</v>
      </c>
      <c r="G1968" s="39">
        <f>[2]Emissions!G725</f>
        <v>1459.3587451526189</v>
      </c>
      <c r="H1968" s="39">
        <f>[2]Emissions!H725</f>
        <v>1642.201300087869</v>
      </c>
      <c r="I1968" s="39">
        <f>[2]Emissions!I725</f>
        <v>0</v>
      </c>
      <c r="J1968" s="39">
        <f>[2]Emissions!J725</f>
        <v>0</v>
      </c>
      <c r="K1968" s="39">
        <f>[2]Emissions!K725</f>
        <v>0</v>
      </c>
      <c r="L1968" s="39">
        <f>[2]Emissions!L725</f>
        <v>0</v>
      </c>
      <c r="M1968" s="39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3273.4350734843069</v>
      </c>
      <c r="F1969" s="39">
        <f>[2]Emissions!F773</f>
        <v>5129.4431720602252</v>
      </c>
      <c r="G1969" s="39">
        <f>[2]Emissions!G773</f>
        <v>7413.2241577403302</v>
      </c>
      <c r="H1969" s="39">
        <f>[2]Emissions!H773</f>
        <v>4422.8041059906836</v>
      </c>
      <c r="I1969" s="39">
        <f>[2]Emissions!I773</f>
        <v>4466.9843326814107</v>
      </c>
      <c r="J1969" s="39">
        <f>[2]Emissions!J773</f>
        <v>5936.881191651094</v>
      </c>
      <c r="K1969" s="39">
        <f>[2]Emissions!K773</f>
        <v>6451.6976612858989</v>
      </c>
      <c r="L1969" s="39">
        <f>[2]Emissions!L773</f>
        <v>3225.8488306581421</v>
      </c>
      <c r="M1969" s="39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2333.5031271375628</v>
      </c>
      <c r="F1970" s="39">
        <f>[2]Emissions!F767</f>
        <v>1778.4938901354551</v>
      </c>
      <c r="G1970" s="39">
        <f>[2]Emissions!G767</f>
        <v>1581.7932734915939</v>
      </c>
      <c r="H1970" s="39">
        <f>[2]Emissions!H767</f>
        <v>0</v>
      </c>
      <c r="I1970" s="39">
        <f>[2]Emissions!I767</f>
        <v>0</v>
      </c>
      <c r="J1970" s="39">
        <f>[2]Emissions!J767</f>
        <v>0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8.8792552163900543E-2</v>
      </c>
      <c r="F1971" s="39">
        <f>[2]Emissions!F784</f>
        <v>0.94299723764957555</v>
      </c>
      <c r="G1971" s="39">
        <f>[2]Emissions!G784</f>
        <v>1.652277543902523</v>
      </c>
      <c r="H1971" s="39">
        <f>[2]Emissions!H784</f>
        <v>1.637333508495582</v>
      </c>
      <c r="I1971" s="39">
        <f>[2]Emissions!I784</f>
        <v>0</v>
      </c>
      <c r="J1971" s="39">
        <f>[2]Emissions!J784</f>
        <v>0</v>
      </c>
      <c r="K1971" s="39">
        <f>[2]Emissions!K784</f>
        <v>0</v>
      </c>
      <c r="L1971" s="39">
        <f>[2]Emissions!L784</f>
        <v>0</v>
      </c>
      <c r="M1971" s="39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2.3243162585904629</v>
      </c>
      <c r="J1972" s="39">
        <f>[2]Emissions!J1032</f>
        <v>18.59453006872371</v>
      </c>
      <c r="K1972" s="39">
        <f>[2]Emissions!K1032</f>
        <v>109.2428641537518</v>
      </c>
      <c r="L1972" s="39">
        <f>[2]Emissions!L1032</f>
        <v>678.70034750841546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559.94804774125862</v>
      </c>
      <c r="F1973" s="39">
        <f>[2]Emissions!F853</f>
        <v>447.95843819300711</v>
      </c>
      <c r="G1973" s="39">
        <f>[2]Emissions!G853</f>
        <v>335.96882864475532</v>
      </c>
      <c r="H1973" s="39">
        <f>[2]Emissions!H853</f>
        <v>223.97921909650341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0</v>
      </c>
      <c r="G1974" s="39">
        <f>[2]Emissions!G701</f>
        <v>0</v>
      </c>
      <c r="H1974" s="39">
        <f>[2]Emissions!H701</f>
        <v>0</v>
      </c>
      <c r="I1974" s="39">
        <f>[2]Emissions!I701</f>
        <v>0</v>
      </c>
      <c r="J1974" s="39">
        <f>[2]Emissions!J701</f>
        <v>0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RES_SC_NGA_CEN_NEW</v>
      </c>
      <c r="C1975" s="10" t="str">
        <f>[2]Emissions!C1598</f>
        <v>TOT_CO2</v>
      </c>
      <c r="D1975" s="10" t="str">
        <f>[2]Emissions!D1598</f>
        <v>RES</v>
      </c>
      <c r="E1975" s="39">
        <f>[2]Emissions!E1598</f>
        <v>4332.8051394625318</v>
      </c>
      <c r="F1975" s="39">
        <f>[2]Emissions!F1598</f>
        <v>3764.8354241134411</v>
      </c>
      <c r="G1975" s="39">
        <f>[2]Emissions!G1598</f>
        <v>3764.8354241134411</v>
      </c>
      <c r="H1975" s="39">
        <f>[2]Emissions!H1598</f>
        <v>6092.7644329329814</v>
      </c>
      <c r="I1975" s="39">
        <f>[2]Emissions!I1598</f>
        <v>6092.7644329329814</v>
      </c>
      <c r="J1975" s="39">
        <f>[2]Emissions!J1598</f>
        <v>2327.9290088195412</v>
      </c>
      <c r="K1975" s="39">
        <f>[2]Emissions!K1598</f>
        <v>2327.9290088195412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0.14414731009008011</v>
      </c>
      <c r="F1976" s="39">
        <f>[2]Emissions!F1070</f>
        <v>30.223570653746052</v>
      </c>
      <c r="G1976" s="39">
        <f>[2]Emissions!G1070</f>
        <v>56.364629526758293</v>
      </c>
      <c r="H1976" s="39">
        <f>[2]Emissions!H1070</f>
        <v>88.520131973866086</v>
      </c>
      <c r="I1976" s="39">
        <f>[2]Emissions!I1070</f>
        <v>114.6004466490686</v>
      </c>
      <c r="J1976" s="39">
        <f>[2]Emissions!J1070</f>
        <v>120.5993556980528</v>
      </c>
      <c r="K1976" s="39">
        <f>[2]Emissions!K1070</f>
        <v>126.9370771761414</v>
      </c>
      <c r="L1976" s="39">
        <f>[2]Emissions!L1070</f>
        <v>134.470898810444</v>
      </c>
      <c r="M1976" s="39">
        <f>[2]Emissions!M1070</f>
        <v>142.8372809442867</v>
      </c>
    </row>
    <row r="1977" spans="1:13">
      <c r="A1977" s="10" t="str">
        <f>[2]Emissions!A1716</f>
        <v>EUR</v>
      </c>
      <c r="B1977" s="10" t="str">
        <f>[2]Emissions!B1716</f>
        <v>RES_SH_LPG_CND_NEW</v>
      </c>
      <c r="C1977" s="10" t="str">
        <f>[2]Emissions!C1716</f>
        <v>RES_CO2</v>
      </c>
      <c r="D1977" s="10" t="str">
        <f>[2]Emissions!D1716</f>
        <v>RES</v>
      </c>
      <c r="E1977" s="39">
        <f>[2]Emissions!E1716</f>
        <v>2537.1515175450472</v>
      </c>
      <c r="F1977" s="39">
        <f>[2]Emissions!F1716</f>
        <v>16631.995880709641</v>
      </c>
      <c r="G1977" s="39">
        <f>[2]Emissions!G1716</f>
        <v>19712.566024738131</v>
      </c>
      <c r="H1977" s="39">
        <f>[2]Emissions!H1716</f>
        <v>22792.746876734062</v>
      </c>
      <c r="I1977" s="39">
        <f>[2]Emissions!I1716</f>
        <v>12143.091379633161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68.169992431065012</v>
      </c>
      <c r="F1978" s="39">
        <f>[2]Emissions!F1325</f>
        <v>88.326527113807373</v>
      </c>
      <c r="G1978" s="39">
        <f>[2]Emissions!G1325</f>
        <v>88.326527113807373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0.48118517438271591</v>
      </c>
      <c r="G1979" s="39">
        <f>[2]Emissions!G1439</f>
        <v>0.37380864197530872</v>
      </c>
      <c r="H1979" s="39">
        <f>[2]Emissions!H1439</f>
        <v>0.53267731481481462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450.71841057414309</v>
      </c>
      <c r="F1981" s="39">
        <f>[2]Emissions!F1078</f>
        <v>375.5986754784675</v>
      </c>
      <c r="G1981" s="39">
        <f>[2]Emissions!G1078</f>
        <v>300.47894038276212</v>
      </c>
      <c r="H1981" s="39">
        <f>[2]Emissions!H1078</f>
        <v>94.888086436656238</v>
      </c>
      <c r="I1981" s="39">
        <f>[2]Emissions!I1078</f>
        <v>47.44404321834088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2883.0302802469141</v>
      </c>
      <c r="F1982" s="39">
        <f>[2]Emissions!F1316</f>
        <v>1922.0201868312749</v>
      </c>
      <c r="G1982" s="39">
        <f>[2]Emissions!G1316</f>
        <v>1922.0201868312749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45.264283335565793</v>
      </c>
      <c r="F1983" s="39">
        <f>[2]Emissions!F808</f>
        <v>45.264283335565793</v>
      </c>
      <c r="G1983" s="39">
        <f>[2]Emissions!G808</f>
        <v>45.2642833355658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0</v>
      </c>
      <c r="H1985" s="39">
        <f>[2]Emissions!H816</f>
        <v>0</v>
      </c>
      <c r="I1985" s="39">
        <f>[2]Emissions!I816</f>
        <v>1548.105537371742</v>
      </c>
      <c r="J1985" s="39">
        <f>[2]Emissions!J816</f>
        <v>2057.5220244831562</v>
      </c>
      <c r="K1985" s="39">
        <f>[2]Emissions!K816</f>
        <v>2235.9399834493061</v>
      </c>
      <c r="L1985" s="39">
        <f>[2]Emissions!L816</f>
        <v>1117.9699917300111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0.67265600937931025</v>
      </c>
      <c r="F1986" s="39">
        <f>[2]Emissions!F1236</f>
        <v>0.46115033280788181</v>
      </c>
      <c r="G1986" s="39">
        <f>[2]Emissions!G1236</f>
        <v>0.4484373395862068</v>
      </c>
      <c r="H1986" s="39">
        <f>[2]Emissions!H1236</f>
        <v>0.1165011367093596</v>
      </c>
      <c r="I1986" s="39">
        <f>[2]Emissions!I1236</f>
        <v>5.8250568354679781E-2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10.419180000000001</v>
      </c>
      <c r="F1987" s="39">
        <f>[2]Emissions!F824</f>
        <v>10.419180000000001</v>
      </c>
      <c r="G1987" s="39">
        <f>[2]Emissions!G824</f>
        <v>0</v>
      </c>
      <c r="H1987" s="39">
        <f>[2]Emissions!H824</f>
        <v>0</v>
      </c>
      <c r="I1987" s="39">
        <f>[2]Emissions!I824</f>
        <v>0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0</v>
      </c>
      <c r="F1988" s="39">
        <f>[2]Emissions!F1244</f>
        <v>0</v>
      </c>
      <c r="G1988" s="39">
        <f>[2]Emissions!G1244</f>
        <v>0</v>
      </c>
      <c r="H1988" s="39">
        <f>[2]Emissions!H1244</f>
        <v>4887.1666835404312</v>
      </c>
      <c r="I1988" s="39">
        <f>[2]Emissions!I1244</f>
        <v>6237.2374889377716</v>
      </c>
      <c r="J1988" s="39">
        <f>[2]Emissions!J1244</f>
        <v>7601.1729542419471</v>
      </c>
      <c r="K1988" s="39">
        <f>[2]Emissions!K1244</f>
        <v>5687.2025225046264</v>
      </c>
      <c r="L1988" s="39">
        <f>[2]Emissions!L1244</f>
        <v>0</v>
      </c>
      <c r="M1988" s="39">
        <f>[2]Emissions!M1244</f>
        <v>0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28279.158528</v>
      </c>
      <c r="F1989" s="39">
        <f>[2]Emissions!F663</f>
        <v>28279.158528</v>
      </c>
      <c r="G1989" s="39">
        <f>[2]Emissions!G663</f>
        <v>28280.963580672</v>
      </c>
      <c r="H1989" s="39">
        <f>[2]Emissions!H663</f>
        <v>40112.281599999988</v>
      </c>
      <c r="I1989" s="39">
        <f>[2]Emissions!I663</f>
        <v>0</v>
      </c>
      <c r="J1989" s="39">
        <f>[2]Emissions!J663</f>
        <v>0</v>
      </c>
      <c r="K1989" s="39">
        <f>[2]Emissions!K663</f>
        <v>0</v>
      </c>
      <c r="L1989" s="39">
        <f>[2]Emissions!L663</f>
        <v>0</v>
      </c>
      <c r="M1989" s="39">
        <f>[2]Emissions!M663</f>
        <v>0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0.64668955848073773</v>
      </c>
      <c r="F1991" s="39">
        <f>[2]Emissions!F800</f>
        <v>0.68376030348062344</v>
      </c>
      <c r="G1991" s="39">
        <f>[2]Emissions!G800</f>
        <v>0.73344133967269898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1.5591457541695749E-3</v>
      </c>
      <c r="J1992" s="39">
        <f>[2]Emissions!J1131</f>
        <v>1.5591457541695749E-3</v>
      </c>
      <c r="K1992" s="39">
        <f>[2]Emissions!K1131</f>
        <v>1.5591457541695769E-3</v>
      </c>
      <c r="L1992" s="39">
        <f>[2]Emissions!L1131</f>
        <v>1.554672946529838E-3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0</v>
      </c>
      <c r="F1994" s="39">
        <f>[2]Emissions!F1375</f>
        <v>0</v>
      </c>
      <c r="G1994" s="39">
        <f>[2]Emissions!G1375</f>
        <v>0</v>
      </c>
      <c r="H1994" s="39">
        <f>[2]Emissions!H1375</f>
        <v>0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531.88184755603811</v>
      </c>
      <c r="F1996" s="39">
        <f>[2]Emissions!F1220</f>
        <v>480.33429781283382</v>
      </c>
      <c r="G1996" s="39">
        <f>[2]Emissions!G1220</f>
        <v>384.26743825026682</v>
      </c>
      <c r="H1996" s="39">
        <f>[2]Emissions!H1220</f>
        <v>288.2005786877005</v>
      </c>
      <c r="I1996" s="39">
        <f>[2]Emissions!I1220</f>
        <v>60.673806039515881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375.50541996169909</v>
      </c>
      <c r="F1998" s="39">
        <f>[2]Emissions!F897</f>
        <v>451.22353490339702</v>
      </c>
      <c r="G1998" s="39">
        <f>[2]Emissions!G897</f>
        <v>496.05161028128958</v>
      </c>
      <c r="H1998" s="39">
        <f>[2]Emissions!H897</f>
        <v>604.98361358702039</v>
      </c>
      <c r="I1998" s="39">
        <f>[2]Emissions!I897</f>
        <v>663.96028997548274</v>
      </c>
      <c r="J1998" s="39">
        <f>[2]Emissions!J897</f>
        <v>726.75844761618384</v>
      </c>
      <c r="K1998" s="39">
        <f>[2]Emissions!K897</f>
        <v>0</v>
      </c>
      <c r="L1998" s="39">
        <f>[2]Emissions!L897</f>
        <v>0</v>
      </c>
      <c r="M1998" s="39">
        <f>[2]Emissions!M897</f>
        <v>0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6342.2518738692834</v>
      </c>
      <c r="F2000" s="39">
        <f>[2]Emissions!F1108</f>
        <v>5302.0602433236154</v>
      </c>
      <c r="G2000" s="39">
        <f>[2]Emissions!G1108</f>
        <v>4263.8548307388164</v>
      </c>
      <c r="H2000" s="39">
        <f>[2]Emissions!H1108</f>
        <v>3191.5636173256439</v>
      </c>
      <c r="I2000" s="39">
        <f>[2]Emissions!I1108</f>
        <v>2131.9274153694082</v>
      </c>
      <c r="J2000" s="39">
        <f>[2]Emissions!J1108</f>
        <v>1065.9637076847041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1103.8766203456639</v>
      </c>
      <c r="F2002" s="39">
        <f>[2]Emissions!F1291</f>
        <v>1368.7924676006271</v>
      </c>
      <c r="G2002" s="39">
        <f>[2]Emissions!G1291</f>
        <v>1699.1515710411361</v>
      </c>
      <c r="H2002" s="39">
        <f>[2]Emissions!H1291</f>
        <v>2517.765437293077</v>
      </c>
      <c r="I2002" s="39">
        <f>[2]Emissions!I1291</f>
        <v>3773.6731398490392</v>
      </c>
      <c r="J2002" s="39">
        <f>[2]Emissions!J1291</f>
        <v>4793.9128069018452</v>
      </c>
      <c r="K2002" s="39">
        <f>[2]Emissions!K1291</f>
        <v>5773.3396860716166</v>
      </c>
      <c r="L2002" s="39">
        <f>[2]Emissions!L1291</f>
        <v>2745.090283112112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65.230649999999983</v>
      </c>
      <c r="F2004" s="39">
        <f>[2]Emissions!F1093</f>
        <v>53.078903955576749</v>
      </c>
      <c r="G2004" s="39">
        <f>[2]Emissions!G1093</f>
        <v>0</v>
      </c>
      <c r="H2004" s="39">
        <f>[2]Emissions!H1093</f>
        <v>0</v>
      </c>
      <c r="I2004" s="39">
        <f>[2]Emissions!I1093</f>
        <v>0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0</v>
      </c>
      <c r="F2006" s="39">
        <f>[2]Emissions!F1360</f>
        <v>0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10955.62528602272</v>
      </c>
      <c r="F2007" s="39">
        <f>[2]Emissions!F1332</f>
        <v>4899.7009556172816</v>
      </c>
      <c r="G2007" s="39">
        <f>[2]Emissions!G1332</f>
        <v>4899.7009556172816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28.203373282519671</v>
      </c>
      <c r="L2008" s="39">
        <f>[2]Emissions!L1053</f>
        <v>175.22095741480311</v>
      </c>
      <c r="M2008" s="39">
        <f>[2]Emissions!M1053</f>
        <v>1030.92330424189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34.548966914680783</v>
      </c>
      <c r="F2009" s="39">
        <f>[2]Emissions!F1123</f>
        <v>19.568231281197988</v>
      </c>
      <c r="G2009" s="39">
        <f>[2]Emissions!G1123</f>
        <v>17.673970881863561</v>
      </c>
      <c r="H2009" s="39">
        <f>[2]Emissions!H1123</f>
        <v>11.98162802011613</v>
      </c>
      <c r="I2009" s="39">
        <f>[2]Emissions!I1123</f>
        <v>4.8920578202994909</v>
      </c>
      <c r="J2009" s="39">
        <f>[2]Emissions!J1123</f>
        <v>4.8310691637612058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7.9085925925925924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3.9542962962962962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16188.27144075087</v>
      </c>
      <c r="F2013" s="39">
        <f>[2]Emissions!F1198</f>
        <v>23794.841668784251</v>
      </c>
      <c r="G2013" s="39">
        <f>[2]Emissions!G1198</f>
        <v>32097.888202353479</v>
      </c>
      <c r="H2013" s="39">
        <f>[2]Emissions!H1198</f>
        <v>56417.245594186301</v>
      </c>
      <c r="I2013" s="39">
        <f>[2]Emissions!I1198</f>
        <v>83103.706450946222</v>
      </c>
      <c r="J2013" s="39">
        <f>[2]Emissions!J1198</f>
        <v>92738.816469700003</v>
      </c>
      <c r="K2013" s="39">
        <f>[2]Emissions!K1198</f>
        <v>93460.686060820284</v>
      </c>
      <c r="L2013" s="39">
        <f>[2]Emissions!L1198</f>
        <v>92515.76863228505</v>
      </c>
      <c r="M2013" s="39">
        <f>[2]Emissions!M1198</f>
        <v>80974.405254238576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17240.210317060111</v>
      </c>
      <c r="F2014" s="39">
        <f>[2]Emissions!F1191</f>
        <v>17240.210317060111</v>
      </c>
      <c r="G2014" s="39">
        <f>[2]Emissions!G1191</f>
        <v>17240.210317060111</v>
      </c>
      <c r="H2014" s="39">
        <f>[2]Emissions!H1191</f>
        <v>5312.8237541797653</v>
      </c>
      <c r="I2014" s="39">
        <f>[2]Emissions!I1191</f>
        <v>2656.4118770898822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0</v>
      </c>
      <c r="F2015" s="39">
        <f>[2]Emissions!F882</f>
        <v>0</v>
      </c>
      <c r="G2015" s="39">
        <f>[2]Emissions!G882</f>
        <v>1284.5819614356781</v>
      </c>
      <c r="H2015" s="39">
        <f>[2]Emissions!H882</f>
        <v>3291.8918483299121</v>
      </c>
      <c r="I2015" s="39">
        <f>[2]Emissions!I882</f>
        <v>1561.7496532492621</v>
      </c>
      <c r="J2015" s="39">
        <f>[2]Emissions!J882</f>
        <v>922.95133730634404</v>
      </c>
      <c r="K2015" s="39">
        <f>[2]Emissions!K882</f>
        <v>0</v>
      </c>
      <c r="L2015" s="39">
        <f>[2]Emissions!L882</f>
        <v>0</v>
      </c>
      <c r="M2015" s="39">
        <f>[2]Emissions!M882</f>
        <v>3316.7329938741859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2.937080102432002E-2</v>
      </c>
      <c r="F2016" s="39">
        <f>[2]Emissions!F1276</f>
        <v>0.12493791459878251</v>
      </c>
      <c r="G2016" s="39">
        <f>[2]Emissions!G1276</f>
        <v>0.19476990329442159</v>
      </c>
      <c r="H2016" s="39">
        <f>[2]Emissions!H1276</f>
        <v>0.30583905007414158</v>
      </c>
      <c r="I2016" s="39">
        <f>[2]Emissions!I1276</f>
        <v>0.38859664354964057</v>
      </c>
      <c r="J2016" s="39">
        <f>[2]Emissions!J1276</f>
        <v>0.46938490978589442</v>
      </c>
      <c r="K2016" s="39">
        <f>[2]Emissions!K1276</f>
        <v>0.54025093354192455</v>
      </c>
      <c r="L2016" s="39">
        <f>[2]Emissions!L1276</f>
        <v>0.54428128013112109</v>
      </c>
      <c r="M2016" s="39">
        <f>[2]Emissions!M1276</f>
        <v>0.55003025115250592</v>
      </c>
    </row>
    <row r="2017" spans="1:13">
      <c r="A2017" s="10" t="str">
        <f>[2]Emissions!A1605</f>
        <v>EUR</v>
      </c>
      <c r="B2017" s="10" t="str">
        <f>[2]Emissions!B1605</f>
        <v>RES_SH_BIO_EXS</v>
      </c>
      <c r="C2017" s="10" t="str">
        <f>[2]Emissions!C1605</f>
        <v>RES_CH4</v>
      </c>
      <c r="D2017" s="10" t="str">
        <f>[2]Emissions!D1605</f>
        <v>RES</v>
      </c>
      <c r="E2017" s="39">
        <f>[2]Emissions!E1605</f>
        <v>43362.376091428581</v>
      </c>
      <c r="F2017" s="39">
        <f>[2]Emissions!F1605</f>
        <v>38652.463028571437</v>
      </c>
      <c r="G2017" s="39">
        <f>[2]Emissions!G1605</f>
        <v>38114.104365714287</v>
      </c>
      <c r="H2017" s="39">
        <f>[2]Emissions!H1605</f>
        <v>45324.008924499998</v>
      </c>
      <c r="I2017" s="39">
        <f>[2]Emissions!I1605</f>
        <v>0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RES_LG_KER_EXS</v>
      </c>
      <c r="C2018" s="10" t="str">
        <f>[2]Emissions!C1591</f>
        <v>RES_CO2</v>
      </c>
      <c r="D2018" s="10" t="str">
        <f>[2]Emissions!D1591</f>
        <v>RES</v>
      </c>
      <c r="E2018" s="39">
        <f>[2]Emissions!E1591</f>
        <v>185.59050000007389</v>
      </c>
      <c r="F2018" s="39">
        <f>[2]Emissions!F1591</f>
        <v>16.03944387417857</v>
      </c>
      <c r="G2018" s="39">
        <f>[2]Emissions!G1591</f>
        <v>10.692962582785711</v>
      </c>
      <c r="H2018" s="39">
        <f>[2]Emissions!H1591</f>
        <v>5.346481291392859</v>
      </c>
      <c r="I2018" s="39">
        <f>[2]Emissions!I1591</f>
        <v>0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858.19308590999981</v>
      </c>
      <c r="F2019" s="39">
        <f>[2]Emissions!F1535</f>
        <v>686.55446872799996</v>
      </c>
      <c r="G2019" s="39">
        <f>[2]Emissions!G1535</f>
        <v>514.91585154599989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1.2221593960744679E-3</v>
      </c>
      <c r="L2020" s="39">
        <f>[2]Emissions!L1137</f>
        <v>1.2221593960744679E-3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402.57566677127147</v>
      </c>
      <c r="F2021" s="39">
        <f>[2]Emissions!F1151</f>
        <v>1453.1878727845881</v>
      </c>
      <c r="G2021" s="39">
        <f>[2]Emissions!G1151</f>
        <v>1953.2855307835521</v>
      </c>
      <c r="H2021" s="39">
        <f>[2]Emissions!H1151</f>
        <v>3382.0143436790868</v>
      </c>
      <c r="I2021" s="39">
        <f>[2]Emissions!I1151</f>
        <v>5252.5203531219504</v>
      </c>
      <c r="J2021" s="39">
        <f>[2]Emissions!J1151</f>
        <v>6074.6225575895114</v>
      </c>
      <c r="K2021" s="39">
        <f>[2]Emissions!K1151</f>
        <v>7179.4741959257281</v>
      </c>
      <c r="L2021" s="39">
        <f>[2]Emissions!L1151</f>
        <v>7033.2196452438757</v>
      </c>
      <c r="M2021" s="39">
        <f>[2]Emissions!M1151</f>
        <v>5029.593784790417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8840.7894082156181</v>
      </c>
      <c r="F2022" s="39">
        <f>[2]Emissions!F1014</f>
        <v>10418.56540392679</v>
      </c>
      <c r="G2022" s="39">
        <f>[2]Emissions!G1014</f>
        <v>5563.6190943834872</v>
      </c>
      <c r="H2022" s="39">
        <f>[2]Emissions!H1014</f>
        <v>17143.542332769721</v>
      </c>
      <c r="I2022" s="39">
        <f>[2]Emissions!I1014</f>
        <v>32991.782980759112</v>
      </c>
      <c r="J2022" s="39">
        <f>[2]Emissions!J1014</f>
        <v>34944.812938286967</v>
      </c>
      <c r="K2022" s="39">
        <f>[2]Emissions!K1014</f>
        <v>48970.359753939723</v>
      </c>
      <c r="L2022" s="39">
        <f>[2]Emissions!L1014</f>
        <v>27584.536544641811</v>
      </c>
      <c r="M2022" s="39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10.56737647058824</v>
      </c>
      <c r="F2024" s="39">
        <f>[2]Emissions!F1515</f>
        <v>8.4539011764706053</v>
      </c>
      <c r="G2024" s="39">
        <f>[2]Emissions!G1515</f>
        <v>6.3404258823529416</v>
      </c>
      <c r="H2024" s="39">
        <f>[2]Emissions!H1515</f>
        <v>4.2269505882352947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0</v>
      </c>
      <c r="F2025" s="39">
        <f>[2]Emissions!F1250</f>
        <v>0</v>
      </c>
      <c r="G2025" s="39">
        <f>[2]Emissions!G1250</f>
        <v>0</v>
      </c>
      <c r="H2025" s="39">
        <f>[2]Emissions!H1250</f>
        <v>0.64144062721468176</v>
      </c>
      <c r="I2025" s="39">
        <f>[2]Emissions!I1250</f>
        <v>0.81863742042308285</v>
      </c>
      <c r="J2025" s="39">
        <f>[2]Emissions!J1250</f>
        <v>0.99765395024425585</v>
      </c>
      <c r="K2025" s="39">
        <f>[2]Emissions!K1250</f>
        <v>0.74644533107873245</v>
      </c>
      <c r="L2025" s="39">
        <f>[2]Emissions!L1250</f>
        <v>0</v>
      </c>
      <c r="M2025" s="39">
        <f>[2]Emissions!M1250</f>
        <v>0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431.59053866735059</v>
      </c>
      <c r="F2026" s="39">
        <f>[2]Emissions!F1145</f>
        <v>618.47202984941259</v>
      </c>
      <c r="G2026" s="39">
        <f>[2]Emissions!G1145</f>
        <v>666.14413634507275</v>
      </c>
      <c r="H2026" s="39">
        <f>[2]Emissions!H1145</f>
        <v>776.33154086474121</v>
      </c>
      <c r="I2026" s="39">
        <f>[2]Emissions!I1145</f>
        <v>721.15088711223211</v>
      </c>
      <c r="J2026" s="39">
        <f>[2]Emissions!J1145</f>
        <v>703.06146336284507</v>
      </c>
      <c r="K2026" s="39">
        <f>[2]Emissions!K1145</f>
        <v>696.41808719916855</v>
      </c>
      <c r="L2026" s="39">
        <f>[2]Emissions!L1145</f>
        <v>692.24637281685068</v>
      </c>
      <c r="M2026" s="39">
        <f>[2]Emissions!M1145</f>
        <v>231.44045418567171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TOT_CO2_EQ_GWP_100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594.84632737347431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1689.66554618788</v>
      </c>
      <c r="F2029" s="39">
        <f>[2]Emissions!F677</f>
        <v>3883.4309545680421</v>
      </c>
      <c r="G2029" s="39">
        <f>[2]Emissions!G677</f>
        <v>3450.6597129959332</v>
      </c>
      <c r="H2029" s="39">
        <f>[2]Emissions!H677</f>
        <v>3702.4480543551531</v>
      </c>
      <c r="I2029" s="39">
        <f>[2]Emissions!I677</f>
        <v>0</v>
      </c>
      <c r="J2029" s="39">
        <f>[2]Emissions!J677</f>
        <v>0</v>
      </c>
      <c r="K2029" s="39">
        <f>[2]Emissions!K677</f>
        <v>0</v>
      </c>
      <c r="L2029" s="39">
        <f>[2]Emissions!L677</f>
        <v>0</v>
      </c>
      <c r="M2029" s="39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739.89547194444424</v>
      </c>
      <c r="F2030" s="39">
        <f>[2]Emissions!F1453</f>
        <v>616.57955995370344</v>
      </c>
      <c r="G2030" s="39">
        <f>[2]Emissions!G1453</f>
        <v>493.26364796296292</v>
      </c>
      <c r="H2030" s="39">
        <f>[2]Emissions!H1453</f>
        <v>194.7093347222222</v>
      </c>
      <c r="I2030" s="39">
        <f>[2]Emissions!I1453</f>
        <v>129.80622314814809</v>
      </c>
      <c r="J2030" s="39">
        <f>[2]Emissions!J1453</f>
        <v>64.90311157407406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5784.6635850611092</v>
      </c>
      <c r="F2031" s="39">
        <f>[2]Emissions!F1446</f>
        <v>4232.4702925742431</v>
      </c>
      <c r="G2031" s="39">
        <f>[2]Emissions!G1446</f>
        <v>3856.442390040741</v>
      </c>
      <c r="H2031" s="39">
        <f>[2]Emissions!H1446</f>
        <v>1522.2798908055561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957.38258975005317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0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6025.9039234095526</v>
      </c>
      <c r="G2034" s="39">
        <f>[2]Emissions!G1381</f>
        <v>4820.7231387276424</v>
      </c>
      <c r="H2034" s="39">
        <f>[2]Emissions!H1381</f>
        <v>3615.5423540457318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0</v>
      </c>
      <c r="F2035" s="39">
        <f>[2]Emissions!F940</f>
        <v>0</v>
      </c>
      <c r="G2035" s="39">
        <f>[2]Emissions!G940</f>
        <v>0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67.437379518072291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0</v>
      </c>
      <c r="J2038" s="39">
        <f>[2]Emissions!J867</f>
        <v>0</v>
      </c>
      <c r="K2038" s="39">
        <f>[2]Emissions!K867</f>
        <v>0</v>
      </c>
      <c r="L2038" s="39">
        <f>[2]Emissions!L867</f>
        <v>0</v>
      </c>
      <c r="M2038" s="39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9.7813926886690244E-2</v>
      </c>
      <c r="J2040" s="39">
        <f>[2]Emissions!J1205</f>
        <v>0.68469748820754717</v>
      </c>
      <c r="K2040" s="39">
        <f>[2]Emissions!K1205</f>
        <v>4.2059988561320738</v>
      </c>
      <c r="L2040" s="39">
        <f>[2]Emissions!L1205</f>
        <v>26.116318478773589</v>
      </c>
      <c r="M2040" s="39">
        <f>[2]Emissions!M1205</f>
        <v>153.95912091981131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19.56037231823144</v>
      </c>
      <c r="H2041" s="39">
        <f>[2]Emissions!H889</f>
        <v>119.5267156343341</v>
      </c>
      <c r="I2041" s="39">
        <f>[2]Emissions!I889</f>
        <v>187.21292506544219</v>
      </c>
      <c r="J2041" s="39">
        <f>[2]Emissions!J889</f>
        <v>261.487303114393</v>
      </c>
      <c r="K2041" s="39">
        <f>[2]Emissions!K889</f>
        <v>280.9538078952051</v>
      </c>
      <c r="L2041" s="39">
        <f>[2]Emissions!L889</f>
        <v>281.64993088824252</v>
      </c>
      <c r="M2041" s="39">
        <f>[2]Emissions!M889</f>
        <v>221.60163462343539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10228.04969067684</v>
      </c>
      <c r="F2042" s="39">
        <f>[2]Emissions!F875</f>
        <v>8483.202234999475</v>
      </c>
      <c r="G2042" s="39">
        <f>[2]Emissions!G875</f>
        <v>6362.4016762496067</v>
      </c>
      <c r="H2042" s="39">
        <f>[2]Emissions!H875</f>
        <v>4241.6011174997384</v>
      </c>
      <c r="I2042" s="39">
        <f>[2]Emissions!I875</f>
        <v>2120.8005587498701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RES_SH_BIO_PLT_NEW</v>
      </c>
      <c r="C2043" s="10" t="str">
        <f>[2]Emissions!C1611</f>
        <v>TOT_CO2_EQ_GWP_100</v>
      </c>
      <c r="D2043" s="10" t="str">
        <f>[2]Emissions!D1611</f>
        <v>RES</v>
      </c>
      <c r="E2043" s="39">
        <f>[2]Emissions!E1611</f>
        <v>692.53324488000021</v>
      </c>
      <c r="F2043" s="39">
        <f>[2]Emissions!F1611</f>
        <v>692.53324487999998</v>
      </c>
      <c r="G2043" s="39">
        <f>[2]Emissions!G1611</f>
        <v>692.53324487999998</v>
      </c>
      <c r="H2043" s="39">
        <f>[2]Emissions!H1611</f>
        <v>85.560786811587931</v>
      </c>
      <c r="I2043" s="39">
        <f>[2]Emissions!I1611</f>
        <v>0</v>
      </c>
      <c r="J2043" s="39">
        <f>[2]Emissions!J1611</f>
        <v>0</v>
      </c>
      <c r="K2043" s="39">
        <f>[2]Emissions!K1611</f>
        <v>811.23468850871461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OUT_DMY_TECH</v>
      </c>
      <c r="C2044" s="10" t="str">
        <f>[2]Emissions!C1541</f>
        <v>IND_CH4</v>
      </c>
      <c r="D2044" s="10" t="str">
        <f>[2]Emissions!D1541</f>
        <v>SEQ</v>
      </c>
      <c r="E2044" s="39">
        <f>[2]Emissions!E1541</f>
        <v>0</v>
      </c>
      <c r="F2044" s="39">
        <f>[2]Emissions!F1541</f>
        <v>0</v>
      </c>
      <c r="G2044" s="39">
        <f>[2]Emissions!G1541</f>
        <v>0</v>
      </c>
      <c r="H2044" s="39">
        <f>[2]Emissions!H1541</f>
        <v>0</v>
      </c>
      <c r="I2044" s="39">
        <f>[2]Emissions!I1541</f>
        <v>0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88.760178960543399</v>
      </c>
      <c r="F2045" s="39">
        <f>[2]Emissions!F1412</f>
        <v>229.22856821445399</v>
      </c>
      <c r="G2045" s="39">
        <f>[2]Emissions!G1412</f>
        <v>229.22856821445399</v>
      </c>
      <c r="H2045" s="39">
        <f>[2]Emissions!H1412</f>
        <v>209.99077933790409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20.458560000000009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5.114640000000005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9516.8910280540294</v>
      </c>
      <c r="F2048" s="39">
        <f>[2]Emissions!F1406</f>
        <v>18926.303522913589</v>
      </c>
      <c r="G2048" s="39">
        <f>[2]Emissions!G1406</f>
        <v>25157.077265344738</v>
      </c>
      <c r="H2048" s="39">
        <f>[2]Emissions!H1406</f>
        <v>46174.916666925033</v>
      </c>
      <c r="I2048" s="39">
        <f>[2]Emissions!I1406</f>
        <v>46174.916666925033</v>
      </c>
      <c r="J2048" s="39">
        <f>[2]Emissions!J1406</f>
        <v>33967.026779829743</v>
      </c>
      <c r="K2048" s="39">
        <f>[2]Emissions!K1406</f>
        <v>22016.764940404541</v>
      </c>
      <c r="L2048" s="39">
        <f>[2]Emissions!L1406</f>
        <v>3126.5996704219251</v>
      </c>
      <c r="M2048" s="39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RES_SH_LPG_EXS</v>
      </c>
      <c r="C2049" s="10" t="str">
        <f>[2]Emissions!C1722</f>
        <v>RES_N2O</v>
      </c>
      <c r="D2049" s="10" t="str">
        <f>[2]Emissions!D1722</f>
        <v>RES</v>
      </c>
      <c r="E2049" s="39">
        <f>[2]Emissions!E1722</f>
        <v>56.353259057142857</v>
      </c>
      <c r="F2049" s="39">
        <f>[2]Emissions!F1722</f>
        <v>42.264944292857137</v>
      </c>
      <c r="G2049" s="39">
        <f>[2]Emissions!G1722</f>
        <v>28.176629528571429</v>
      </c>
      <c r="H2049" s="39">
        <f>[2]Emissions!H1722</f>
        <v>14.08831476428572</v>
      </c>
      <c r="I2049" s="39">
        <f>[2]Emissions!I1722</f>
        <v>0</v>
      </c>
      <c r="J2049" s="39">
        <f>[2]Emissions!J1722</f>
        <v>0</v>
      </c>
      <c r="K2049" s="39">
        <f>[2]Emissions!K1722</f>
        <v>0</v>
      </c>
      <c r="L2049" s="39">
        <f>[2]Emissions!L1722</f>
        <v>0</v>
      </c>
      <c r="M2049" s="39">
        <f>[2]Emissions!M1722</f>
        <v>0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8.4505946823529428</v>
      </c>
      <c r="G2050" s="39">
        <f>[2]Emissions!G1508</f>
        <v>6.3379460117647062</v>
      </c>
      <c r="H2050" s="39">
        <f>[2]Emissions!H1508</f>
        <v>2.2238407058823531</v>
      </c>
      <c r="I2050" s="39">
        <f>[2]Emissions!I1508</f>
        <v>1.1119203529411761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16.362865365189439</v>
      </c>
      <c r="F2051" s="39">
        <f>[2]Emissions!F1459</f>
        <v>12.939378285541549</v>
      </c>
      <c r="G2051" s="39">
        <f>[2]Emissions!G1459</f>
        <v>12.46337057613168</v>
      </c>
      <c r="H2051" s="39">
        <f>[2]Emissions!H1459</f>
        <v>4.9197515432098768</v>
      </c>
      <c r="I2051" s="39">
        <f>[2]Emissions!I1459</f>
        <v>3.2798343621399169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8.7074910583329288</v>
      </c>
      <c r="F2052" s="39">
        <f>[2]Emissions!F1345</f>
        <v>31.011147132162481</v>
      </c>
      <c r="G2052" s="39">
        <f>[2]Emissions!G1345</f>
        <v>32.897518688792147</v>
      </c>
      <c r="H2052" s="39">
        <f>[2]Emissions!H1345</f>
        <v>32.897518688792147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333.7492499999999</v>
      </c>
      <c r="F2053" s="39">
        <f>[2]Emissions!F1338</f>
        <v>222.49950000000001</v>
      </c>
      <c r="G2053" s="39">
        <f>[2]Emissions!G1338</f>
        <v>222.49950000000001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7.3184984906902351</v>
      </c>
      <c r="F2055" s="39">
        <f>[2]Emissions!F1183</f>
        <v>6.0987487422418658</v>
      </c>
      <c r="G2055" s="39">
        <f>[2]Emissions!G1183</f>
        <v>4.8789989937934886</v>
      </c>
      <c r="H2055" s="39">
        <f>[2]Emissions!H1183</f>
        <v>3.6592492453451189</v>
      </c>
      <c r="I2055" s="39">
        <f>[2]Emissions!I1183</f>
        <v>2.4394994968967452</v>
      </c>
      <c r="J2055" s="39">
        <f>[2]Emissions!J1183</f>
        <v>1.2197497484483739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472.15275880000002</v>
      </c>
      <c r="F2056" s="39">
        <f>[2]Emissions!F1176</f>
        <v>0</v>
      </c>
      <c r="G2056" s="39">
        <f>[2]Emissions!G1176</f>
        <v>0</v>
      </c>
      <c r="H2056" s="39">
        <f>[2]Emissions!H1176</f>
        <v>0</v>
      </c>
      <c r="I2056" s="39">
        <f>[2]Emissions!I1176</f>
        <v>0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2641.763728720367</v>
      </c>
      <c r="F2057" s="39">
        <f>[2]Emissions!F792</f>
        <v>2641.7637287203679</v>
      </c>
      <c r="G2057" s="39">
        <f>[2]Emissions!G792</f>
        <v>4407.8193126505657</v>
      </c>
      <c r="H2057" s="39">
        <f>[2]Emissions!H792</f>
        <v>10273.083052308581</v>
      </c>
      <c r="I2057" s="39">
        <f>[2]Emissions!I792</f>
        <v>12405.65230043458</v>
      </c>
      <c r="J2057" s="39">
        <f>[2]Emissions!J792</f>
        <v>13004.792986822289</v>
      </c>
      <c r="K2057" s="39">
        <f>[2]Emissions!K792</f>
        <v>13004.792986822289</v>
      </c>
      <c r="L2057" s="39">
        <f>[2]Emissions!L792</f>
        <v>11294.302228216629</v>
      </c>
      <c r="M2057" s="39">
        <f>[2]Emissions!M792</f>
        <v>3270.1454786861059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11.56316698854817</v>
      </c>
      <c r="F2058" s="39">
        <f>[2]Emissions!F1170</f>
        <v>75.66282835414998</v>
      </c>
      <c r="G2058" s="39">
        <f>[2]Emissions!G1170</f>
        <v>119.6525706950151</v>
      </c>
      <c r="H2058" s="39">
        <f>[2]Emissions!H1170</f>
        <v>318.02047396128268</v>
      </c>
      <c r="I2058" s="39">
        <f>[2]Emissions!I1170</f>
        <v>351.28056979747532</v>
      </c>
      <c r="J2058" s="39">
        <f>[2]Emissions!J1170</f>
        <v>388.88036641990408</v>
      </c>
      <c r="K2058" s="39">
        <f>[2]Emissions!K1170</f>
        <v>385.51970071107149</v>
      </c>
      <c r="L2058" s="39">
        <f>[2]Emissions!L1170</f>
        <v>379.96678883116039</v>
      </c>
      <c r="M2058" s="39">
        <f>[2]Emissions!M1170</f>
        <v>374.17464744484892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0</v>
      </c>
      <c r="F2059" s="39">
        <f>[2]Emissions!F861</f>
        <v>0</v>
      </c>
      <c r="G2059" s="39">
        <f>[2]Emissions!G861</f>
        <v>0</v>
      </c>
      <c r="H2059" s="39">
        <f>[2]Emissions!H861</f>
        <v>0</v>
      </c>
      <c r="I2059" s="39">
        <f>[2]Emissions!I861</f>
        <v>0</v>
      </c>
      <c r="J2059" s="39">
        <f>[2]Emissions!J861</f>
        <v>0</v>
      </c>
      <c r="K2059" s="39">
        <f>[2]Emissions!K861</f>
        <v>0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0</v>
      </c>
      <c r="F2060" s="39">
        <f>[2]Emissions!F655</f>
        <v>0</v>
      </c>
      <c r="G2060" s="39">
        <f>[2]Emissions!G655</f>
        <v>23226.248160499988</v>
      </c>
      <c r="H2060" s="39">
        <f>[2]Emissions!H655</f>
        <v>31790.016271474989</v>
      </c>
      <c r="I2060" s="39">
        <f>[2]Emissions!I655</f>
        <v>40347.159668199987</v>
      </c>
      <c r="J2060" s="39">
        <f>[2]Emissions!J655</f>
        <v>47782.076470974993</v>
      </c>
      <c r="K2060" s="39">
        <f>[2]Emissions!K655</f>
        <v>0</v>
      </c>
      <c r="L2060" s="39">
        <f>[2]Emissions!L655</f>
        <v>0</v>
      </c>
      <c r="M2060" s="39">
        <f>[2]Emissions!M655</f>
        <v>0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7478.0068311838213</v>
      </c>
      <c r="F2061" s="39">
        <f>[2]Emissions!F683</f>
        <v>5982.4054649470572</v>
      </c>
      <c r="G2061" s="39">
        <f>[2]Emissions!G683</f>
        <v>4486.8040987102922</v>
      </c>
      <c r="H2061" s="39">
        <f>[2]Emissions!H683</f>
        <v>2991.20273247353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0</v>
      </c>
      <c r="F2062" s="39">
        <f>[2]Emissions!F654</f>
        <v>0</v>
      </c>
      <c r="G2062" s="39">
        <f>[2]Emissions!G654</f>
        <v>313.29090100000002</v>
      </c>
      <c r="H2062" s="39">
        <f>[2]Emissions!H654</f>
        <v>428.80463394999998</v>
      </c>
      <c r="I2062" s="39">
        <f>[2]Emissions!I654</f>
        <v>544.2290084</v>
      </c>
      <c r="J2062" s="39">
        <f>[2]Emissions!J654</f>
        <v>644.51605295000013</v>
      </c>
      <c r="K2062" s="39">
        <f>[2]Emissions!K654</f>
        <v>0</v>
      </c>
      <c r="L2062" s="39">
        <f>[2]Emissions!L654</f>
        <v>0</v>
      </c>
      <c r="M2062" s="39">
        <f>[2]Emissions!M654</f>
        <v>0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177.43465521378729</v>
      </c>
      <c r="F2063" s="39">
        <f>[2]Emissions!F1337</f>
        <v>6242.0409274515387</v>
      </c>
      <c r="G2063" s="39">
        <f>[2]Emissions!G1337</f>
        <v>6520.3524697162438</v>
      </c>
      <c r="H2063" s="39">
        <f>[2]Emissions!H1337</f>
        <v>10785.812435969359</v>
      </c>
      <c r="I2063" s="39">
        <f>[2]Emissions!I1337</f>
        <v>10608.37778075558</v>
      </c>
      <c r="J2063" s="39">
        <f>[2]Emissions!J1337</f>
        <v>4907.356839453988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91.668916736470564</v>
      </c>
      <c r="F2065" s="39">
        <f>[2]Emissions!F1520</f>
        <v>73.335133389176605</v>
      </c>
      <c r="G2065" s="39">
        <f>[2]Emissions!G1520</f>
        <v>55.001350041882347</v>
      </c>
      <c r="H2065" s="39">
        <f>[2]Emissions!H1520</f>
        <v>36.667566694588238</v>
      </c>
      <c r="I2065" s="39">
        <f>[2]Emissions!I1520</f>
        <v>18.33378334729413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9507.0721898330939</v>
      </c>
      <c r="F2066" s="39">
        <f>[2]Emissions!F1405</f>
        <v>18906.776735030449</v>
      </c>
      <c r="G2066" s="39">
        <f>[2]Emissions!G1405</f>
        <v>25131.122016823781</v>
      </c>
      <c r="H2066" s="39">
        <f>[2]Emissions!H1405</f>
        <v>46127.276735430467</v>
      </c>
      <c r="I2066" s="39">
        <f>[2]Emissions!I1405</f>
        <v>46127.276735430467</v>
      </c>
      <c r="J2066" s="39">
        <f>[2]Emissions!J1405</f>
        <v>33931.98206409072</v>
      </c>
      <c r="K2066" s="39">
        <f>[2]Emissions!K1405</f>
        <v>21994.049638478631</v>
      </c>
      <c r="L2066" s="39">
        <f>[2]Emissions!L1405</f>
        <v>3123.373871549687</v>
      </c>
      <c r="M2066" s="39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3441.7926787560759</v>
      </c>
      <c r="F2067" s="39">
        <f>[2]Emissions!F1255</f>
        <v>2541.046156100751</v>
      </c>
      <c r="G2067" s="39">
        <f>[2]Emissions!G1255</f>
        <v>2065.075607253646</v>
      </c>
      <c r="H2067" s="39">
        <f>[2]Emissions!H1255</f>
        <v>3017.492310369641</v>
      </c>
      <c r="I2067" s="39">
        <f>[2]Emissions!I1255</f>
        <v>1603.5401139016799</v>
      </c>
      <c r="J2067" s="39">
        <f>[2]Emissions!J1255</f>
        <v>801.7700569508396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RES_SH_LPG_EXS</v>
      </c>
      <c r="C2068" s="10" t="str">
        <f>[2]Emissions!C1721</f>
        <v>RES_CO2</v>
      </c>
      <c r="D2068" s="10" t="str">
        <f>[2]Emissions!D1721</f>
        <v>RES</v>
      </c>
      <c r="E2068" s="39">
        <f>[2]Emissions!E1721</f>
        <v>5795.932694027143</v>
      </c>
      <c r="F2068" s="39">
        <f>[2]Emissions!F1721</f>
        <v>4346.9495205203584</v>
      </c>
      <c r="G2068" s="39">
        <f>[2]Emissions!G1721</f>
        <v>2897.966347013572</v>
      </c>
      <c r="H2068" s="39">
        <f>[2]Emissions!H1721</f>
        <v>1448.983173506786</v>
      </c>
      <c r="I2068" s="39">
        <f>[2]Emissions!I1721</f>
        <v>0</v>
      </c>
      <c r="J2068" s="39">
        <f>[2]Emissions!J1721</f>
        <v>0</v>
      </c>
      <c r="K2068" s="39">
        <f>[2]Emissions!K1721</f>
        <v>0</v>
      </c>
      <c r="L2068" s="39">
        <f>[2]Emissions!L1721</f>
        <v>0</v>
      </c>
      <c r="M2068" s="39">
        <f>[2]Emissions!M1721</f>
        <v>0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64.385483294117662</v>
      </c>
      <c r="G2069" s="39">
        <f>[2]Emissions!G1507</f>
        <v>48.289112470588243</v>
      </c>
      <c r="H2069" s="39">
        <f>[2]Emissions!H1507</f>
        <v>16.94354823529412</v>
      </c>
      <c r="I2069" s="39">
        <f>[2]Emissions!I1507</f>
        <v>8.47177411764706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8682.1363627695173</v>
      </c>
      <c r="F2070" s="39">
        <f>[2]Emissions!F1458</f>
        <v>6865.6341183083468</v>
      </c>
      <c r="G2070" s="39">
        <f>[2]Emissions!G1458</f>
        <v>6613.0644276954717</v>
      </c>
      <c r="H2070" s="39">
        <f>[2]Emissions!H1458</f>
        <v>2610.420168827161</v>
      </c>
      <c r="I2070" s="39">
        <f>[2]Emissions!I1458</f>
        <v>1740.28011255144</v>
      </c>
      <c r="J2070" s="39">
        <f>[2]Emissions!J1458</f>
        <v>870.14005627572033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1081.7606391468939</v>
      </c>
      <c r="F2071" s="39">
        <f>[2]Emissions!F1344</f>
        <v>3852.6181787189862</v>
      </c>
      <c r="G2071" s="39">
        <f>[2]Emissions!G1344</f>
        <v>4086.9684051042782</v>
      </c>
      <c r="H2071" s="39">
        <f>[2]Emissions!H1344</f>
        <v>4086.9684051042782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479.06568157736098</v>
      </c>
      <c r="F2072" s="39">
        <f>[2]Emissions!F1386</f>
        <v>1696.0687364441951</v>
      </c>
      <c r="G2072" s="39">
        <f>[2]Emissions!G1386</f>
        <v>2538.1763523323411</v>
      </c>
      <c r="H2072" s="39">
        <f>[2]Emissions!H1386</f>
        <v>4084.7547397204221</v>
      </c>
      <c r="I2072" s="39">
        <f>[2]Emissions!I1386</f>
        <v>0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2630.5617727150802</v>
      </c>
      <c r="F2074" s="39">
        <f>[2]Emissions!F791</f>
        <v>2630.561772715082</v>
      </c>
      <c r="G2074" s="39">
        <f>[2]Emissions!G791</f>
        <v>4389.1286941509761</v>
      </c>
      <c r="H2074" s="39">
        <f>[2]Emissions!H791</f>
        <v>10229.521766664629</v>
      </c>
      <c r="I2074" s="39">
        <f>[2]Emissions!I791</f>
        <v>12353.048212576319</v>
      </c>
      <c r="J2074" s="39">
        <f>[2]Emissions!J791</f>
        <v>12949.64834337349</v>
      </c>
      <c r="K2074" s="39">
        <f>[2]Emissions!K791</f>
        <v>12949.64834337349</v>
      </c>
      <c r="L2074" s="39">
        <f>[2]Emissions!L791</f>
        <v>11246.41063393989</v>
      </c>
      <c r="M2074" s="39">
        <f>[2]Emissions!M791</f>
        <v>3256.2789752645931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3.8005319999999991</v>
      </c>
      <c r="F2076" s="39">
        <f>[2]Emissions!F1175</f>
        <v>0</v>
      </c>
      <c r="G2076" s="39">
        <f>[2]Emissions!G1175</f>
        <v>0</v>
      </c>
      <c r="H2076" s="39">
        <f>[2]Emissions!H1175</f>
        <v>0</v>
      </c>
      <c r="I2076" s="39">
        <f>[2]Emissions!I1175</f>
        <v>0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0.50326122069052093</v>
      </c>
      <c r="F2077" s="39">
        <f>[2]Emissions!F1025</f>
        <v>0.41938435057543422</v>
      </c>
      <c r="G2077" s="39">
        <f>[2]Emissions!G1025</f>
        <v>0.3355074804603474</v>
      </c>
      <c r="H2077" s="39">
        <f>[2]Emissions!H1025</f>
        <v>0.25163061034526052</v>
      </c>
      <c r="I2077" s="39">
        <f>[2]Emissions!I1025</f>
        <v>0.12946736139963891</v>
      </c>
      <c r="J2077" s="39">
        <f>[2]Emissions!J1025</f>
        <v>8.3876870115086863E-2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2.4062172205546548E-3</v>
      </c>
      <c r="F2078" s="39">
        <f>[2]Emissions!F1169</f>
        <v>1.5744925306530211E-2</v>
      </c>
      <c r="G2078" s="39">
        <f>[2]Emissions!G1169</f>
        <v>2.4898894599992959E-2</v>
      </c>
      <c r="H2078" s="39">
        <f>[2]Emissions!H1169</f>
        <v>6.6177920088194758E-2</v>
      </c>
      <c r="I2078" s="39">
        <f>[2]Emissions!I1169</f>
        <v>7.3099122163509056E-2</v>
      </c>
      <c r="J2078" s="39">
        <f>[2]Emissions!J1169</f>
        <v>8.0923386762631666E-2</v>
      </c>
      <c r="K2078" s="39">
        <f>[2]Emissions!K1169</f>
        <v>1.3327123118189279E-2</v>
      </c>
      <c r="L2078" s="39">
        <f>[2]Emissions!L1169</f>
        <v>1.3135163173855611E-2</v>
      </c>
      <c r="M2078" s="39">
        <f>[2]Emissions!M1169</f>
        <v>1.2934933247263129E-2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0</v>
      </c>
      <c r="F2079" s="39">
        <f>[2]Emissions!F860</f>
        <v>0</v>
      </c>
      <c r="G2079" s="39">
        <f>[2]Emissions!G860</f>
        <v>0</v>
      </c>
      <c r="H2079" s="39">
        <f>[2]Emissions!H860</f>
        <v>0</v>
      </c>
      <c r="I2079" s="39">
        <f>[2]Emissions!I860</f>
        <v>0</v>
      </c>
      <c r="J2079" s="39">
        <f>[2]Emissions!J860</f>
        <v>0</v>
      </c>
      <c r="K2079" s="39">
        <f>[2]Emissions!K860</f>
        <v>0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RES_SH_BIO_PLT_NEW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1990.0380600000001</v>
      </c>
      <c r="F2080" s="39">
        <f>[2]Emissions!F1610</f>
        <v>1990.0380600000001</v>
      </c>
      <c r="G2080" s="39">
        <f>[2]Emissions!G1610</f>
        <v>1990.0380600000001</v>
      </c>
      <c r="H2080" s="39">
        <f>[2]Emissions!H1610</f>
        <v>245.86432991835619</v>
      </c>
      <c r="I2080" s="39">
        <f>[2]Emissions!I1610</f>
        <v>0</v>
      </c>
      <c r="J2080" s="39">
        <f>[2]Emissions!J1610</f>
        <v>0</v>
      </c>
      <c r="K2080" s="39">
        <f>[2]Emissions!K1610</f>
        <v>2331.1341623813641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17333.853451983428</v>
      </c>
      <c r="G2082" s="39">
        <f>[2]Emissions!G1411</f>
        <v>12847.8823316008</v>
      </c>
      <c r="H2082" s="39">
        <f>[2]Emissions!H1411</f>
        <v>5473.8484585210836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0.23920268406862741</v>
      </c>
      <c r="F2084" s="39">
        <f>[2]Emissions!F682</f>
        <v>0.191362147254902</v>
      </c>
      <c r="G2084" s="39">
        <f>[2]Emissions!G682</f>
        <v>0.14352161044117651</v>
      </c>
      <c r="H2084" s="39">
        <f>[2]Emissions!H682</f>
        <v>9.5681073627450958E-2</v>
      </c>
      <c r="I2084" s="39">
        <f>[2]Emissions!I682</f>
        <v>4.78405368137255E-2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2620.031887646142</v>
      </c>
      <c r="F2085" s="39">
        <f>[2]Emissions!F718</f>
        <v>2323.9620057575289</v>
      </c>
      <c r="G2085" s="39">
        <f>[2]Emissions!G718</f>
        <v>2132.6622266723812</v>
      </c>
      <c r="H2085" s="39">
        <f>[2]Emissions!H718</f>
        <v>78637.662395954103</v>
      </c>
      <c r="I2085" s="39">
        <f>[2]Emissions!I718</f>
        <v>5585.9923598428686</v>
      </c>
      <c r="J2085" s="39">
        <f>[2]Emissions!J718</f>
        <v>0</v>
      </c>
      <c r="K2085" s="39">
        <f>[2]Emissions!K718</f>
        <v>0</v>
      </c>
      <c r="L2085" s="39">
        <f>[2]Emissions!L718</f>
        <v>0</v>
      </c>
      <c r="M2085" s="39">
        <f>[2]Emissions!M718</f>
        <v>0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36661.049240385109</v>
      </c>
      <c r="F2086" s="39">
        <f>[2]Emissions!F748</f>
        <v>29707.3608294316</v>
      </c>
      <c r="G2086" s="39">
        <f>[2]Emissions!G748</f>
        <v>17206.250838829681</v>
      </c>
      <c r="H2086" s="39">
        <f>[2]Emissions!H748</f>
        <v>0</v>
      </c>
      <c r="I2086" s="39">
        <f>[2]Emissions!I748</f>
        <v>0</v>
      </c>
      <c r="J2086" s="39">
        <f>[2]Emissions!J748</f>
        <v>0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5.9839235325912314</v>
      </c>
      <c r="M2087" s="39">
        <f>[2]Emissions!M712</f>
        <v>23.883926825201971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276.09651255576563</v>
      </c>
      <c r="F2088" s="39">
        <f>[2]Emissions!F742</f>
        <v>276.09651255576563</v>
      </c>
      <c r="G2088" s="39">
        <f>[2]Emissions!G742</f>
        <v>443.90016578559408</v>
      </c>
      <c r="H2088" s="39">
        <f>[2]Emissions!H742</f>
        <v>996.20569801629279</v>
      </c>
      <c r="I2088" s="39">
        <f>[2]Emissions!I742</f>
        <v>1296.541889379522</v>
      </c>
      <c r="J2088" s="39">
        <f>[2]Emissions!J742</f>
        <v>1359.1593945876971</v>
      </c>
      <c r="K2088" s="39">
        <f>[2]Emissions!K742</f>
        <v>1358.990176535581</v>
      </c>
      <c r="L2088" s="39">
        <f>[2]Emissions!L742</f>
        <v>1180.2452983698599</v>
      </c>
      <c r="M2088" s="39">
        <f>[2]Emissions!M742</f>
        <v>341.72751430029308</v>
      </c>
    </row>
    <row r="2089" spans="1:13">
      <c r="A2089" s="10" t="str">
        <f>[2]Emissions!A1727</f>
        <v>EUR</v>
      </c>
      <c r="B2089" s="10" t="str">
        <f>[2]Emissions!B1727</f>
        <v>RES_SH_LPG_SOL_NEW</v>
      </c>
      <c r="C2089" s="10" t="str">
        <f>[2]Emissions!C1727</f>
        <v>RES_N2O</v>
      </c>
      <c r="D2089" s="10" t="str">
        <f>[2]Emissions!D1727</f>
        <v>RES</v>
      </c>
      <c r="E2089" s="39">
        <f>[2]Emissions!E1727</f>
        <v>0</v>
      </c>
      <c r="F2089" s="39">
        <f>[2]Emissions!F1727</f>
        <v>0</v>
      </c>
      <c r="G2089" s="39">
        <f>[2]Emissions!G1727</f>
        <v>0</v>
      </c>
      <c r="H2089" s="39">
        <f>[2]Emissions!H1727</f>
        <v>0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RES_SH_DST_SOL_NEW</v>
      </c>
      <c r="C2090" s="10" t="str">
        <f>[2]Emissions!C1640</f>
        <v>RES_N2O</v>
      </c>
      <c r="D2090" s="10" t="str">
        <f>[2]Emissions!D1640</f>
        <v>RES</v>
      </c>
      <c r="E2090" s="39">
        <f>[2]Emissions!E1640</f>
        <v>473.96897088989948</v>
      </c>
      <c r="F2090" s="39">
        <f>[2]Emissions!F1640</f>
        <v>0</v>
      </c>
      <c r="G2090" s="39">
        <f>[2]Emissions!G1640</f>
        <v>0</v>
      </c>
      <c r="H2090" s="39">
        <f>[2]Emissions!H1640</f>
        <v>0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RES_CK_NGA_NEW</v>
      </c>
      <c r="C2091" s="10" t="str">
        <f>[2]Emissions!C1576</f>
        <v>RES_CH4</v>
      </c>
      <c r="D2091" s="10" t="str">
        <f>[2]Emissions!D1576</f>
        <v>RES</v>
      </c>
      <c r="E2091" s="39">
        <f>[2]Emissions!E1576</f>
        <v>0</v>
      </c>
      <c r="F2091" s="39">
        <f>[2]Emissions!F1576</f>
        <v>521.17569700000001</v>
      </c>
      <c r="G2091" s="39">
        <f>[2]Emissions!G1576</f>
        <v>677.5364557500003</v>
      </c>
      <c r="H2091" s="39">
        <f>[2]Emissions!H1576</f>
        <v>830.63816289843771</v>
      </c>
      <c r="I2091" s="39">
        <f>[2]Emissions!I1576</f>
        <v>830.63816289843737</v>
      </c>
      <c r="J2091" s="39">
        <f>[2]Emissions!J1576</f>
        <v>830.63816289843749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12577.08022751852</v>
      </c>
      <c r="F2092" s="39">
        <f>[2]Emissions!F1470</f>
        <v>11410.943088281359</v>
      </c>
      <c r="G2092" s="39">
        <f>[2]Emissions!G1470</f>
        <v>11056.12694168724</v>
      </c>
      <c r="H2092" s="39">
        <f>[2]Emissions!H1470</f>
        <v>4364.2606348765439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-3022.0563770912099</v>
      </c>
      <c r="J2093" s="39">
        <f>[2]Emissions!J1005</f>
        <v>-3022.0563770912099</v>
      </c>
      <c r="K2093" s="39">
        <f>[2]Emissions!K1005</f>
        <v>-3022.0563770912099</v>
      </c>
      <c r="L2093" s="39">
        <f>[2]Emissions!L1005</f>
        <v>-2662.7395400926021</v>
      </c>
      <c r="M2093" s="39">
        <f>[2]Emissions!M1005</f>
        <v>-51942.905059436504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RES_SH_INS_NGA_SOL_NEW</v>
      </c>
      <c r="C2095" s="10" t="str">
        <f>[2]Emissions!C1700</f>
        <v>RES_CH4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TOT_CO2_EQ_GWP_100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TOT_CO2_EQ_GWP_100</v>
      </c>
      <c r="D2097" s="10" t="str">
        <f>[2]Emissions!D1570</f>
        <v>RES</v>
      </c>
      <c r="E2097" s="39">
        <f>[2]Emissions!E1570</f>
        <v>4073.5926685121058</v>
      </c>
      <c r="F2097" s="39">
        <f>[2]Emissions!F1570</f>
        <v>3055.19450138408</v>
      </c>
      <c r="G2097" s="39">
        <f>[2]Emissions!G1570</f>
        <v>2036.7963342560529</v>
      </c>
      <c r="H2097" s="39">
        <f>[2]Emissions!H1570</f>
        <v>1018.398167128026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845.85628536585307</v>
      </c>
      <c r="F2098" s="39">
        <f>[2]Emissions!F1500</f>
        <v>676.68502829268311</v>
      </c>
      <c r="G2098" s="39">
        <f>[2]Emissions!G1500</f>
        <v>507.51377121951288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0.5100622274031591</v>
      </c>
      <c r="F2099" s="39">
        <f>[2]Emissions!F1464</f>
        <v>4.8068019426574073</v>
      </c>
      <c r="G2099" s="39">
        <f>[2]Emissions!G1464</f>
        <v>4.8068019426574056</v>
      </c>
      <c r="H2099" s="39">
        <f>[2]Emissions!H1464</f>
        <v>2.9581465767223789</v>
      </c>
      <c r="I2099" s="39">
        <f>[2]Emissions!I1464</f>
        <v>0</v>
      </c>
      <c r="J2099" s="39">
        <f>[2]Emissions!J1464</f>
        <v>0</v>
      </c>
      <c r="K2099" s="39">
        <f>[2]Emissions!K1464</f>
        <v>0</v>
      </c>
      <c r="L2099" s="39">
        <f>[2]Emissions!L1464</f>
        <v>0</v>
      </c>
      <c r="M2099" s="39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55797.687661470591</v>
      </c>
      <c r="F2100" s="39">
        <f>[2]Emissions!F1398</f>
        <v>46498.073051225503</v>
      </c>
      <c r="G2100" s="39">
        <f>[2]Emissions!G1398</f>
        <v>37198.458440980387</v>
      </c>
      <c r="H2100" s="39">
        <f>[2]Emissions!H1398</f>
        <v>19094.08742510678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-19771.189640782992</v>
      </c>
      <c r="J2101" s="39">
        <f>[2]Emissions!J999</f>
        <v>-732.83449164095668</v>
      </c>
      <c r="K2101" s="39">
        <f>[2]Emissions!K999</f>
        <v>-914.12984936191003</v>
      </c>
      <c r="L2101" s="39">
        <f>[2]Emissions!L999</f>
        <v>-1095.295702233281</v>
      </c>
      <c r="M2101" s="39">
        <f>[2]Emissions!M999</f>
        <v>-21387.600384895519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RES_SH_DST_EXS</v>
      </c>
      <c r="C2103" s="10" t="str">
        <f>[2]Emissions!C1634</f>
        <v>RES_CO2</v>
      </c>
      <c r="D2103" s="10" t="str">
        <f>[2]Emissions!D1634</f>
        <v>RES</v>
      </c>
      <c r="E2103" s="39">
        <f>[2]Emissions!E1634</f>
        <v>57166.349447100001</v>
      </c>
      <c r="F2103" s="39">
        <f>[2]Emissions!F1634</f>
        <v>42874.762085324997</v>
      </c>
      <c r="G2103" s="39">
        <f>[2]Emissions!G1634</f>
        <v>28583.174723550001</v>
      </c>
      <c r="H2103" s="39">
        <f>[2]Emissions!H1634</f>
        <v>14291.587361775</v>
      </c>
      <c r="I2103" s="39">
        <f>[2]Emissions!I1634</f>
        <v>0</v>
      </c>
      <c r="J2103" s="39">
        <f>[2]Emissions!J1634</f>
        <v>0</v>
      </c>
      <c r="K2103" s="39">
        <f>[2]Emissions!K1634</f>
        <v>0</v>
      </c>
      <c r="L2103" s="39">
        <f>[2]Emissions!L1634</f>
        <v>0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TOT_CO2_EQ_GWP_100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RES_SH_INS_BIO_WDS_NEW</v>
      </c>
      <c r="C2105" s="10" t="str">
        <f>[2]Emissions!C1658</f>
        <v>TOT_CH4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RES_CK_KER_EXS</v>
      </c>
      <c r="C2106" s="10" t="str">
        <f>[2]Emissions!C1564</f>
        <v>TOT_CO2</v>
      </c>
      <c r="D2106" s="10" t="str">
        <f>[2]Emissions!D1564</f>
        <v>RES</v>
      </c>
      <c r="E2106" s="39">
        <f>[2]Emissions!E1564</f>
        <v>2121.272721888889</v>
      </c>
      <c r="F2106" s="39">
        <f>[2]Emissions!F1564</f>
        <v>1590.954541416666</v>
      </c>
      <c r="G2106" s="39">
        <f>[2]Emissions!G1564</f>
        <v>1590.9545414166851</v>
      </c>
      <c r="H2106" s="39">
        <f>[2]Emissions!H1564</f>
        <v>1007.604542897222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2.579325878184235</v>
      </c>
      <c r="F2107" s="39">
        <f>[2]Emissions!F1494</f>
        <v>2.5789056086185491</v>
      </c>
      <c r="G2107" s="39">
        <f>[2]Emissions!G1494</f>
        <v>55.019980506914273</v>
      </c>
      <c r="H2107" s="39">
        <f>[2]Emissions!H1494</f>
        <v>2.455881118139537</v>
      </c>
      <c r="I2107" s="39">
        <f>[2]Emissions!I1494</f>
        <v>1.919467852569622</v>
      </c>
      <c r="J2107" s="39">
        <f>[2]Emissions!J1494</f>
        <v>2.704917589985143</v>
      </c>
      <c r="K2107" s="39">
        <f>[2]Emissions!K1494</f>
        <v>2.6526378775963622</v>
      </c>
      <c r="L2107" s="39">
        <f>[2]Emissions!L1494</f>
        <v>2.6591863077537399</v>
      </c>
      <c r="M2107" s="39">
        <f>[2]Emissions!M1494</f>
        <v>2.2880364856231932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0</v>
      </c>
      <c r="F2108" s="39">
        <f>[2]Emissions!F1392</f>
        <v>0</v>
      </c>
      <c r="G2108" s="39">
        <f>[2]Emissions!G1392</f>
        <v>0</v>
      </c>
      <c r="H2108" s="39">
        <f>[2]Emissions!H1392</f>
        <v>0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RES_SH_INS_LPG_SOL_NEW</v>
      </c>
      <c r="C2111" s="10" t="str">
        <f>[2]Emissions!C1688</f>
        <v>TOT_CO2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TOT_CO2_EQ_GWP_100</v>
      </c>
      <c r="D2112" s="10" t="str">
        <f>[2]Emissions!D1652</f>
        <v>RES</v>
      </c>
      <c r="E2112" s="39">
        <f>[2]Emissions!E1652</f>
        <v>1201.83569995164</v>
      </c>
      <c r="F2112" s="39">
        <f>[2]Emissions!F1652</f>
        <v>901.37677496373021</v>
      </c>
      <c r="G2112" s="39">
        <f>[2]Emissions!G1652</f>
        <v>2520.5165373985778</v>
      </c>
      <c r="H2112" s="39">
        <f>[2]Emissions!H1652</f>
        <v>1260.2582686992889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RES_SH_DST_CND_NEW</v>
      </c>
      <c r="C2113" s="10" t="str">
        <f>[2]Emissions!C1628</f>
        <v>RES_CH4</v>
      </c>
      <c r="D2113" s="10" t="str">
        <f>[2]Emissions!D1628</f>
        <v>RES</v>
      </c>
      <c r="E2113" s="39">
        <f>[2]Emissions!E1628</f>
        <v>0</v>
      </c>
      <c r="F2113" s="39">
        <f>[2]Emissions!F1628</f>
        <v>1092.251068126177</v>
      </c>
      <c r="G2113" s="39">
        <f>[2]Emissions!G1628</f>
        <v>1178.0890027824089</v>
      </c>
      <c r="H2113" s="39">
        <f>[2]Emissions!H1628</f>
        <v>2099.9715918489178</v>
      </c>
      <c r="I2113" s="39">
        <f>[2]Emissions!I1628</f>
        <v>0</v>
      </c>
      <c r="J2113" s="39">
        <f>[2]Emissions!J1628</f>
        <v>0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RES_CK_COA_EXS</v>
      </c>
      <c r="C2114" s="10" t="str">
        <f>[2]Emissions!C1558</f>
        <v>TOT_CH4</v>
      </c>
      <c r="D2114" s="10" t="str">
        <f>[2]Emissions!D1558</f>
        <v>RES</v>
      </c>
      <c r="E2114" s="39">
        <f>[2]Emissions!E1558</f>
        <v>2.2853560714286219E-2</v>
      </c>
      <c r="F2114" s="39">
        <f>[2]Emissions!F1558</f>
        <v>1.7140170535714289E-2</v>
      </c>
      <c r="G2114" s="39">
        <f>[2]Emissions!G1558</f>
        <v>1.142678035714286E-2</v>
      </c>
      <c r="H2114" s="39">
        <f>[2]Emissions!H1558</f>
        <v>5.7133901785714298E-3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1462.4590286634141</v>
      </c>
      <c r="G2115" s="39">
        <f>[2]Emissions!G1488</f>
        <v>1462.4590286634141</v>
      </c>
      <c r="H2115" s="39">
        <f>[2]Emissions!H1488</f>
        <v>513.14351882926815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8.154860485221857E-2</v>
      </c>
      <c r="G2116" s="39">
        <f>[2]Emissions!G1423</f>
        <v>1.294702592439561</v>
      </c>
      <c r="H2116" s="39">
        <f>[2]Emissions!H1423</f>
        <v>0.93540233555780439</v>
      </c>
      <c r="I2116" s="39">
        <f>[2]Emissions!I1423</f>
        <v>0.45137003397999309</v>
      </c>
      <c r="J2116" s="39">
        <f>[2]Emissions!J1423</f>
        <v>0.42422620358223978</v>
      </c>
      <c r="K2116" s="39">
        <f>[2]Emissions!K1423</f>
        <v>0</v>
      </c>
      <c r="L2116" s="39">
        <f>[2]Emissions!L1423</f>
        <v>0</v>
      </c>
      <c r="M2116" s="39">
        <f>[2]Emissions!M1423</f>
        <v>0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65.336876148879909</v>
      </c>
      <c r="F2117" s="39">
        <f>[2]Emissions!F987</f>
        <v>13.09663565277998</v>
      </c>
      <c r="G2117" s="39">
        <f>[2]Emissions!G987</f>
        <v>21.490855876382469</v>
      </c>
      <c r="H2117" s="39">
        <f>[2]Emissions!H987</f>
        <v>60.104510771759948</v>
      </c>
      <c r="I2117" s="39">
        <f>[2]Emissions!I987</f>
        <v>66.780384715590728</v>
      </c>
      <c r="J2117" s="39">
        <f>[2]Emissions!J987</f>
        <v>74.315966500793451</v>
      </c>
      <c r="K2117" s="39">
        <f>[2]Emissions!K987</f>
        <v>73.87894192710921</v>
      </c>
      <c r="L2117" s="39">
        <f>[2]Emissions!L987</f>
        <v>73.754217350706284</v>
      </c>
      <c r="M2117" s="39">
        <f>[2]Emissions!M987</f>
        <v>73.594927092146946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17616.531356171839</v>
      </c>
      <c r="F2118" s="39">
        <f>[2]Emissions!F778</f>
        <v>17616.686590903129</v>
      </c>
      <c r="G2118" s="39">
        <f>[2]Emissions!G778</f>
        <v>0</v>
      </c>
      <c r="H2118" s="39">
        <f>[2]Emissions!H778</f>
        <v>0</v>
      </c>
      <c r="I2118" s="39">
        <f>[2]Emissions!I778</f>
        <v>24193.757728726101</v>
      </c>
      <c r="J2118" s="39">
        <f>[2]Emissions!J778</f>
        <v>10468.773952087769</v>
      </c>
      <c r="K2118" s="39">
        <f>[2]Emissions!K778</f>
        <v>10521.56240368838</v>
      </c>
      <c r="L2118" s="39">
        <f>[2]Emissions!L778</f>
        <v>10573.64587760185</v>
      </c>
      <c r="M2118" s="39">
        <f>[2]Emissions!M778</f>
        <v>10693.800192447759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0</v>
      </c>
      <c r="F2119" s="39">
        <f>[2]Emissions!F754</f>
        <v>0</v>
      </c>
      <c r="G2119" s="39">
        <f>[2]Emissions!G754</f>
        <v>35.778542206097477</v>
      </c>
      <c r="H2119" s="39">
        <f>[2]Emissions!H754</f>
        <v>0</v>
      </c>
      <c r="I2119" s="39">
        <f>[2]Emissions!I754</f>
        <v>0</v>
      </c>
      <c r="J2119" s="39">
        <f>[2]Emissions!J754</f>
        <v>0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42540.29595366001</v>
      </c>
      <c r="F2120" s="39">
        <f>[2]Emissions!F736</f>
        <v>44973.841169736254</v>
      </c>
      <c r="G2120" s="39">
        <f>[2]Emissions!G736</f>
        <v>48232.96086965307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RES_SH_INS_LPG_CND_NEW</v>
      </c>
      <c r="C2122" s="10" t="str">
        <f>[2]Emissions!C1682</f>
        <v>RES_N2O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RES_SH_COA_NEW</v>
      </c>
      <c r="C2123" s="10" t="str">
        <f>[2]Emissions!C1622</f>
        <v>RES_CH4</v>
      </c>
      <c r="D2123" s="10" t="str">
        <f>[2]Emissions!D1622</f>
        <v>RES</v>
      </c>
      <c r="E2123" s="39">
        <f>[2]Emissions!E1622</f>
        <v>0</v>
      </c>
      <c r="F2123" s="39">
        <f>[2]Emissions!F1622</f>
        <v>0</v>
      </c>
      <c r="G2123" s="39">
        <f>[2]Emissions!G1622</f>
        <v>0</v>
      </c>
      <c r="H2123" s="39">
        <f>[2]Emissions!H1622</f>
        <v>859.80650229108596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RES_CK_BIO_EXS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351.03014999999999</v>
      </c>
      <c r="F2124" s="39">
        <f>[2]Emissions!F1552</f>
        <v>263.27261249999998</v>
      </c>
      <c r="G2124" s="39">
        <f>[2]Emissions!G1552</f>
        <v>175.51507500000011</v>
      </c>
      <c r="H2124" s="39">
        <f>[2]Emissions!H1552</f>
        <v>93.565840659375766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1.8281100760270399</v>
      </c>
      <c r="F2126" s="39">
        <f>[2]Emissions!F981</f>
        <v>0.90190106791111602</v>
      </c>
      <c r="G2126" s="39">
        <f>[2]Emissions!G981</f>
        <v>0.25913160847419681</v>
      </c>
      <c r="H2126" s="39">
        <f>[2]Emissions!H981</f>
        <v>0.31821433491637752</v>
      </c>
      <c r="I2126" s="39">
        <f>[2]Emissions!I981</f>
        <v>4.0915517127504721E-2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0</v>
      </c>
      <c r="F2128" s="39">
        <f>[2]Emissions!F730</f>
        <v>0</v>
      </c>
      <c r="G2128" s="39">
        <f>[2]Emissions!G730</f>
        <v>0</v>
      </c>
      <c r="H2128" s="39">
        <f>[2]Emissions!H730</f>
        <v>0</v>
      </c>
      <c r="I2128" s="39">
        <f>[2]Emissions!I730</f>
        <v>0</v>
      </c>
      <c r="J2128" s="39">
        <f>[2]Emissions!J730</f>
        <v>0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RES_SH_INS_DST_STD_NEW</v>
      </c>
      <c r="C2130" s="10" t="str">
        <f>[2]Emissions!C1676</f>
        <v>RES_CO2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RES_SH_DST_STD_NEW</v>
      </c>
      <c r="C2131" s="10" t="str">
        <f>[2]Emissions!C1646</f>
        <v>TOT_CO2</v>
      </c>
      <c r="D2131" s="10" t="str">
        <f>[2]Emissions!D1646</f>
        <v>RES</v>
      </c>
      <c r="E2131" s="39">
        <f>[2]Emissions!E1646</f>
        <v>0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RES_SH_COA_EXS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7241.2488022023799</v>
      </c>
      <c r="F2132" s="39">
        <f>[2]Emissions!F1616</f>
        <v>4183.6129073987613</v>
      </c>
      <c r="G2132" s="39">
        <f>[2]Emissions!G1616</f>
        <v>3682.2757163710148</v>
      </c>
      <c r="H2132" s="39">
        <f>[2]Emissions!H1616</f>
        <v>1940.9252475673079</v>
      </c>
      <c r="I2132" s="39">
        <f>[2]Emissions!I1616</f>
        <v>0</v>
      </c>
      <c r="J2132" s="39">
        <f>[2]Emissions!J1616</f>
        <v>0</v>
      </c>
      <c r="K2132" s="39">
        <f>[2]Emissions!K1616</f>
        <v>0</v>
      </c>
      <c r="L2132" s="39">
        <f>[2]Emissions!L1616</f>
        <v>0</v>
      </c>
      <c r="M2132" s="39">
        <f>[2]Emissions!M1616</f>
        <v>0</v>
      </c>
    </row>
    <row r="2133" spans="1:13">
      <c r="A2133" s="10" t="str">
        <f>[2]Emissions!A1546</f>
        <v>EUR</v>
      </c>
      <c r="B2133" s="10" t="str">
        <f>[2]Emissions!B1546</f>
        <v>RES_CD_NGA_EXS</v>
      </c>
      <c r="C2133" s="10" t="str">
        <f>[2]Emissions!C1546</f>
        <v>RES_CH4</v>
      </c>
      <c r="D2133" s="10" t="str">
        <f>[2]Emissions!D1546</f>
        <v>RES</v>
      </c>
      <c r="E2133" s="39">
        <f>[2]Emissions!E1546</f>
        <v>19.476355000000002</v>
      </c>
      <c r="F2133" s="39">
        <f>[2]Emissions!F1546</f>
        <v>19.476354999999991</v>
      </c>
      <c r="G2133" s="39">
        <f>[2]Emissions!G1546</f>
        <v>18.50253725</v>
      </c>
      <c r="H2133" s="39">
        <f>[2]Emissions!H1546</f>
        <v>9.2512686249999998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1823.3716901952921</v>
      </c>
      <c r="G2134" s="39">
        <f>[2]Emissions!G1476</f>
        <v>1823.3716901952921</v>
      </c>
      <c r="H2134" s="39">
        <f>[2]Emissions!H1476</f>
        <v>1307.702792569165</v>
      </c>
      <c r="I2134" s="39">
        <f>[2]Emissions!I1476</f>
        <v>0</v>
      </c>
      <c r="J2134" s="39">
        <f>[2]Emissions!J1476</f>
        <v>0</v>
      </c>
      <c r="K2134" s="39">
        <f>[2]Emissions!K1476</f>
        <v>0</v>
      </c>
      <c r="L2134" s="39">
        <f>[2]Emissions!L1476</f>
        <v>0</v>
      </c>
      <c r="M2134" s="39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6749.1710370370347</v>
      </c>
      <c r="F2135" s="39">
        <f>[2]Emissions!F1417</f>
        <v>7016.9048559670746</v>
      </c>
      <c r="G2135" s="39">
        <f>[2]Emissions!G1417</f>
        <v>5613.52388477366</v>
      </c>
      <c r="H2135" s="39">
        <f>[2]Emissions!H1417</f>
        <v>2215.8646913580242</v>
      </c>
      <c r="I2135" s="39">
        <f>[2]Emissions!I1417</f>
        <v>1477.243127572016</v>
      </c>
      <c r="J2135" s="39">
        <f>[2]Emissions!J1417</f>
        <v>738.62156378600798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0.39922024279243112</v>
      </c>
      <c r="G2136" s="39">
        <f>[2]Emissions!G1267</f>
        <v>0.31937619423394492</v>
      </c>
      <c r="H2136" s="39">
        <f>[2]Emissions!H1267</f>
        <v>0.23953214567545869</v>
      </c>
      <c r="I2136" s="39">
        <f>[2]Emissions!I1267</f>
        <v>0.15968809711697241</v>
      </c>
      <c r="J2136" s="39">
        <f>[2]Emissions!J1267</f>
        <v>7.9844048558486161E-2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8.7811412587412555E-2</v>
      </c>
      <c r="F2137" s="39">
        <f>[2]Emissions!F1162</f>
        <v>5.7860233100233097E-2</v>
      </c>
      <c r="G2137" s="39">
        <f>[2]Emissions!G1162</f>
        <v>5.8540941724941731E-2</v>
      </c>
      <c r="H2137" s="39">
        <f>[2]Emissions!H1162</f>
        <v>1.461732204637468E-2</v>
      </c>
      <c r="I2137" s="39">
        <f>[2]Emissions!I1162</f>
        <v>7.308661023187335E-3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0</v>
      </c>
      <c r="F2138" s="39">
        <f>[2]Emissions!F975</f>
        <v>0</v>
      </c>
      <c r="G2138" s="39">
        <f>[2]Emissions!G975</f>
        <v>0</v>
      </c>
      <c r="H2138" s="39">
        <f>[2]Emissions!H975</f>
        <v>0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11.06547409154083</v>
      </c>
      <c r="F2140" s="39">
        <f>[2]Emissions!F724</f>
        <v>26.49100790438316</v>
      </c>
      <c r="G2140" s="39">
        <f>[2]Emissions!G724</f>
        <v>24.664349764911702</v>
      </c>
      <c r="H2140" s="39">
        <f>[2]Emissions!H724</f>
        <v>27.754537658609799</v>
      </c>
      <c r="I2140" s="39">
        <f>[2]Emissions!I724</f>
        <v>0</v>
      </c>
      <c r="J2140" s="39">
        <f>[2]Emissions!J724</f>
        <v>0</v>
      </c>
      <c r="K2140" s="39">
        <f>[2]Emissions!K724</f>
        <v>0</v>
      </c>
      <c r="L2140" s="39">
        <f>[2]Emissions!L724</f>
        <v>0</v>
      </c>
      <c r="M2140" s="39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RES_SH_LPG_STD_NEW</v>
      </c>
      <c r="C2141" s="10" t="str">
        <f>[2]Emissions!C1733</f>
        <v>TOT_CO2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RES_SH_INS_DST_SOL_NEW</v>
      </c>
      <c r="C2142" s="10" t="str">
        <f>[2]Emissions!C1670</f>
        <v>RES_CH4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RES_FT_BIO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0</v>
      </c>
      <c r="F2143" s="39">
        <f>[2]Emissions!F1582</f>
        <v>0</v>
      </c>
      <c r="G2143" s="39">
        <f>[2]Emissions!G1582</f>
        <v>0</v>
      </c>
      <c r="H2143" s="39">
        <f>[2]Emissions!H1582</f>
        <v>0</v>
      </c>
      <c r="I2143" s="39">
        <f>[2]Emissions!I1582</f>
        <v>0</v>
      </c>
      <c r="J2143" s="39">
        <f>[2]Emissions!J1582</f>
        <v>0</v>
      </c>
      <c r="K2143" s="39">
        <f>[2]Emissions!K1582</f>
        <v>0</v>
      </c>
      <c r="L2143" s="39">
        <f>[2]Emissions!L1582</f>
        <v>0</v>
      </c>
      <c r="M2143" s="39">
        <f>[2]Emissions!M1582</f>
        <v>0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5305.2348805403317</v>
      </c>
      <c r="F2144" s="39">
        <f>[2]Emissions!F1261</f>
        <v>6539.0783927432294</v>
      </c>
      <c r="G2144" s="39">
        <f>[2]Emissions!G1261</f>
        <v>7290.5987773468314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0.17999715328029639</v>
      </c>
      <c r="F2145" s="39">
        <f>[2]Emissions!F1156</f>
        <v>5.9916731736777092E-2</v>
      </c>
      <c r="G2145" s="39">
        <f>[2]Emissions!G1156</f>
        <v>0.1199981021868643</v>
      </c>
      <c r="H2145" s="39">
        <f>[2]Emissions!H1156</f>
        <v>3.5950039042066242E-2</v>
      </c>
      <c r="I2145" s="39">
        <f>[2]Emissions!I1156</f>
        <v>2.3966692694710839E-2</v>
      </c>
      <c r="J2145" s="39">
        <f>[2]Emissions!J1156</f>
        <v>9.4634002550936219E-3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3461.76392882353</v>
      </c>
      <c r="F2146" s="39">
        <f>[2]Emissions!F969</f>
        <v>2884.8032740196081</v>
      </c>
      <c r="G2146" s="39">
        <f>[2]Emissions!G969</f>
        <v>2307.8426192156871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144.37379036243641</v>
      </c>
      <c r="F2147" s="39">
        <f>[2]Emissions!F772</f>
        <v>226.23242452485559</v>
      </c>
      <c r="G2147" s="39">
        <f>[2]Emissions!G772</f>
        <v>326.95784288769471</v>
      </c>
      <c r="H2147" s="39">
        <f>[2]Emissions!H772</f>
        <v>195.06633810602841</v>
      </c>
      <c r="I2147" s="39">
        <f>[2]Emissions!I772</f>
        <v>197.01489264987109</v>
      </c>
      <c r="J2147" s="39">
        <f>[2]Emissions!J772</f>
        <v>261.84421603871351</v>
      </c>
      <c r="K2147" s="39">
        <f>[2]Emissions!K772</f>
        <v>284.55002916579969</v>
      </c>
      <c r="L2147" s="39">
        <f>[2]Emissions!L772</f>
        <v>142.27501458357</v>
      </c>
      <c r="M2147" s="39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0</v>
      </c>
      <c r="F2148" s="39">
        <f>[2]Emissions!F766</f>
        <v>0</v>
      </c>
      <c r="G2148" s="39">
        <f>[2]Emissions!G766</f>
        <v>5465.0435771815619</v>
      </c>
      <c r="H2148" s="39">
        <f>[2]Emissions!H766</f>
        <v>34092.303359568978</v>
      </c>
      <c r="I2148" s="39">
        <f>[2]Emissions!I766</f>
        <v>54544.408807641637</v>
      </c>
      <c r="J2148" s="39">
        <f>[2]Emissions!J766</f>
        <v>76225.472928567411</v>
      </c>
      <c r="K2148" s="39">
        <f>[2]Emissions!K766</f>
        <v>81929.018396076746</v>
      </c>
      <c r="L2148" s="39">
        <f>[2]Emissions!L766</f>
        <v>82215.02988847396</v>
      </c>
      <c r="M2148" s="39">
        <f>[2]Emissions!M766</f>
        <v>64686.630514848723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6997.0146320314952</v>
      </c>
      <c r="F2149" s="39">
        <f>[2]Emissions!F760</f>
        <v>7069.7729477904659</v>
      </c>
      <c r="G2149" s="39">
        <f>[2]Emissions!G760</f>
        <v>0</v>
      </c>
      <c r="H2149" s="39">
        <f>[2]Emissions!H760</f>
        <v>0</v>
      </c>
      <c r="I2149" s="39">
        <f>[2]Emissions!I760</f>
        <v>0</v>
      </c>
      <c r="J2149" s="39">
        <f>[2]Emissions!J760</f>
        <v>0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8.2742099528518853E-2</v>
      </c>
      <c r="F2150" s="39">
        <f>[2]Emissions!F706</f>
        <v>6.6193679622815124E-2</v>
      </c>
      <c r="G2150" s="39">
        <f>[2]Emissions!G706</f>
        <v>4.9645259717111298E-2</v>
      </c>
      <c r="H2150" s="39">
        <f>[2]Emissions!H706</f>
        <v>3.3096839811407527E-2</v>
      </c>
      <c r="I2150" s="39">
        <f>[2]Emissions!I706</f>
        <v>1.654841990570376E-2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0</v>
      </c>
      <c r="I2151" s="39">
        <f>[2]Emissions!I1037</f>
        <v>0</v>
      </c>
      <c r="J2151" s="39">
        <f>[2]Emissions!J1037</f>
        <v>0</v>
      </c>
      <c r="K2151" s="39">
        <f>[2]Emissions!K1037</f>
        <v>0</v>
      </c>
      <c r="L2151" s="39">
        <f>[2]Emissions!L1037</f>
        <v>0</v>
      </c>
      <c r="M2151" s="39">
        <f>[2]Emissions!M1037</f>
        <v>0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0</v>
      </c>
      <c r="G2152" s="39">
        <f>[2]Emissions!G700</f>
        <v>0</v>
      </c>
      <c r="H2152" s="39">
        <f>[2]Emissions!H700</f>
        <v>0</v>
      </c>
      <c r="I2152" s="39">
        <f>[2]Emissions!I700</f>
        <v>0</v>
      </c>
      <c r="J2152" s="39">
        <f>[2]Emissions!J700</f>
        <v>0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2.237256800385695</v>
      </c>
      <c r="J2153" s="39">
        <f>[2]Emissions!J1031</f>
        <v>17.89805440308556</v>
      </c>
      <c r="K2153" s="39">
        <f>[2]Emissions!K1031</f>
        <v>105.15106961812771</v>
      </c>
      <c r="L2153" s="39">
        <f>[2]Emissions!L1031</f>
        <v>653.27898571262301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RES_SC_NGA_CEN_NEW</v>
      </c>
      <c r="C2154" s="10" t="str">
        <f>[2]Emissions!C1597</f>
        <v>RES_N2O</v>
      </c>
      <c r="D2154" s="10" t="str">
        <f>[2]Emissions!D1597</f>
        <v>RES</v>
      </c>
      <c r="E2154" s="39">
        <f>[2]Emissions!E1597</f>
        <v>8.1658596672870978</v>
      </c>
      <c r="F2154" s="39">
        <f>[2]Emissions!F1597</f>
        <v>7.095430501533059</v>
      </c>
      <c r="G2154" s="39">
        <f>[2]Emissions!G1597</f>
        <v>7.095430501533059</v>
      </c>
      <c r="H2154" s="39">
        <f>[2]Emissions!H1597</f>
        <v>11.482782572433059</v>
      </c>
      <c r="I2154" s="39">
        <f>[2]Emissions!I1597</f>
        <v>11.482782572433059</v>
      </c>
      <c r="J2154" s="39">
        <f>[2]Emissions!J1597</f>
        <v>4.3873520709000013</v>
      </c>
      <c r="K2154" s="39">
        <f>[2]Emissions!K1597</f>
        <v>4.3873520709000013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11.65233977028138</v>
      </c>
      <c r="F2155" s="39">
        <f>[2]Emissions!F1069</f>
        <v>2435.3723713656082</v>
      </c>
      <c r="G2155" s="39">
        <f>[2]Emissions!G1069</f>
        <v>4579.9705995629702</v>
      </c>
      <c r="H2155" s="39">
        <f>[2]Emissions!H1069</f>
        <v>7129.6005881571582</v>
      </c>
      <c r="I2155" s="39">
        <f>[2]Emissions!I1069</f>
        <v>9311.986626299682</v>
      </c>
      <c r="J2155" s="39">
        <f>[2]Emissions!J1069</f>
        <v>9799.4346468180956</v>
      </c>
      <c r="K2155" s="39">
        <f>[2]Emissions!K1069</f>
        <v>10179.57970493709</v>
      </c>
      <c r="L2155" s="39">
        <f>[2]Emissions!L1069</f>
        <v>10758.27121803356</v>
      </c>
      <c r="M2155" s="39">
        <f>[2]Emissions!M1069</f>
        <v>11427.61907623795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2.4731282013412809E-2</v>
      </c>
      <c r="F2157" s="39">
        <f>[2]Emissions!F1077</f>
        <v>1.696218753974197E-2</v>
      </c>
      <c r="G2157" s="39">
        <f>[2]Emissions!G1077</f>
        <v>2.124660464480874E-2</v>
      </c>
      <c r="H2157" s="39">
        <f>[2]Emissions!H1077</f>
        <v>6.5323876487633778E-3</v>
      </c>
      <c r="I2157" s="39">
        <f>[2]Emissions!I1077</f>
        <v>3.354727049181036E-3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23.088870370370369</v>
      </c>
      <c r="F2158" s="39">
        <f>[2]Emissions!F1315</f>
        <v>15.392580246913569</v>
      </c>
      <c r="G2158" s="39">
        <f>[2]Emissions!G1315</f>
        <v>15.392580246913569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47.113328178165638</v>
      </c>
      <c r="F2159" s="39">
        <f>[2]Emissions!F783</f>
        <v>500.35433429686458</v>
      </c>
      <c r="G2159" s="39">
        <f>[2]Emissions!G783</f>
        <v>876.69846479467822</v>
      </c>
      <c r="H2159" s="39">
        <f>[2]Emissions!H783</f>
        <v>868.7691596077558</v>
      </c>
      <c r="I2159" s="39">
        <f>[2]Emissions!I783</f>
        <v>0</v>
      </c>
      <c r="J2159" s="39">
        <f>[2]Emissions!J783</f>
        <v>0</v>
      </c>
      <c r="K2159" s="39">
        <f>[2]Emissions!K783</f>
        <v>0</v>
      </c>
      <c r="L2159" s="39">
        <f>[2]Emissions!L783</f>
        <v>0</v>
      </c>
      <c r="M2159" s="39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RES_SH_LPG_CND_NEW</v>
      </c>
      <c r="C2160" s="10" t="str">
        <f>[2]Emissions!C1715</f>
        <v>RES_CH4</v>
      </c>
      <c r="D2160" s="10" t="str">
        <f>[2]Emissions!D1715</f>
        <v>RES</v>
      </c>
      <c r="E2160" s="39">
        <f>[2]Emissions!E1715</f>
        <v>123.34231976397901</v>
      </c>
      <c r="F2160" s="39">
        <f>[2]Emissions!F1715</f>
        <v>808.55594947543227</v>
      </c>
      <c r="G2160" s="39">
        <f>[2]Emissions!G1715</f>
        <v>958.31628705581579</v>
      </c>
      <c r="H2160" s="39">
        <f>[2]Emissions!H1715</f>
        <v>1108.0576994036981</v>
      </c>
      <c r="I2160" s="39">
        <f>[2]Emissions!I1715</f>
        <v>590.33015943768373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7011.2837215350364</v>
      </c>
      <c r="F2161" s="39">
        <f>[2]Emissions!F1324</f>
        <v>9084.3833136550875</v>
      </c>
      <c r="G2161" s="39">
        <f>[2]Emissions!G1324</f>
        <v>9084.3833136550875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1.0191831188811191E-2</v>
      </c>
      <c r="H2162" s="39">
        <f>[2]Emissions!H852</f>
        <v>6.794554125874124E-3</v>
      </c>
      <c r="I2162" s="39">
        <f>[2]Emissions!I852</f>
        <v>3.3972770629370611E-3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499.11864398148128</v>
      </c>
      <c r="F2163" s="39">
        <f>[2]Emissions!F1438</f>
        <v>225.4352541983024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67.49171037037037</v>
      </c>
      <c r="F2164" s="39">
        <f>[2]Emissions!F1427</f>
        <v>70.984445823647661</v>
      </c>
      <c r="G2164" s="39">
        <f>[2]Emissions!G1427</f>
        <v>30.564609053497929</v>
      </c>
      <c r="H2164" s="39">
        <f>[2]Emissions!H1427</f>
        <v>31.511317390580871</v>
      </c>
      <c r="I2164" s="39">
        <f>[2]Emissions!I1427</f>
        <v>15.28230452674897</v>
      </c>
      <c r="J2164" s="39">
        <f>[2]Emissions!J1427</f>
        <v>7.6411522633744884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0</v>
      </c>
      <c r="H2166" s="39">
        <f>[2]Emissions!H815</f>
        <v>0</v>
      </c>
      <c r="I2166" s="39">
        <f>[2]Emissions!I815</f>
        <v>68.278691739418221</v>
      </c>
      <c r="J2166" s="39">
        <f>[2]Emissions!J815</f>
        <v>90.746340391788721</v>
      </c>
      <c r="K2166" s="39">
        <f>[2]Emissions!K815</f>
        <v>98.615406503203772</v>
      </c>
      <c r="L2166" s="39">
        <f>[2]Emissions!L815</f>
        <v>49.307703251838177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656.5954607736976</v>
      </c>
      <c r="F2167" s="39">
        <f>[2]Emissions!F1021</f>
        <v>547.16288397808114</v>
      </c>
      <c r="G2167" s="39">
        <f>[2]Emissions!G1021</f>
        <v>437.73030718246508</v>
      </c>
      <c r="H2167" s="39">
        <f>[2]Emissions!H1021</f>
        <v>293.94650818816689</v>
      </c>
      <c r="I2167" s="39">
        <f>[2]Emissions!I1021</f>
        <v>151.23946468810891</v>
      </c>
      <c r="J2167" s="39">
        <f>[2]Emissions!J1021</f>
        <v>97.982169396055639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154.15007084926111</v>
      </c>
      <c r="F2168" s="39">
        <f>[2]Emissions!F1235</f>
        <v>111.8923354285715</v>
      </c>
      <c r="G2168" s="39">
        <f>[2]Emissions!G1235</f>
        <v>102.76671389950739</v>
      </c>
      <c r="H2168" s="39">
        <f>[2]Emissions!H1235</f>
        <v>28.26753737142857</v>
      </c>
      <c r="I2168" s="39">
        <f>[2]Emissions!I1235</f>
        <v>14.13376868571428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1294.4094620000001</v>
      </c>
      <c r="F2169" s="39">
        <f>[2]Emissions!F823</f>
        <v>1294.4094620000001</v>
      </c>
      <c r="G2169" s="39">
        <f>[2]Emissions!G823</f>
        <v>0</v>
      </c>
      <c r="H2169" s="39">
        <f>[2]Emissions!H823</f>
        <v>0</v>
      </c>
      <c r="I2169" s="39">
        <f>[2]Emissions!I823</f>
        <v>0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1558.9219912982171</v>
      </c>
      <c r="F2170" s="39">
        <f>[2]Emissions!F1243</f>
        <v>6093.4169795523594</v>
      </c>
      <c r="G2170" s="39">
        <f>[2]Emissions!G1243</f>
        <v>9395.7172206609321</v>
      </c>
      <c r="H2170" s="39">
        <f>[2]Emissions!H1243</f>
        <v>21133.720746423671</v>
      </c>
      <c r="I2170" s="39">
        <f>[2]Emissions!I1243</f>
        <v>23575.12773718089</v>
      </c>
      <c r="J2170" s="39">
        <f>[2]Emissions!J1243</f>
        <v>25861.19918371813</v>
      </c>
      <c r="K2170" s="39">
        <f>[2]Emissions!K1243</f>
        <v>25976.517068818721</v>
      </c>
      <c r="L2170" s="39">
        <f>[2]Emissions!L1243</f>
        <v>25847.027690277799</v>
      </c>
      <c r="M2170" s="39">
        <f>[2]Emissions!M1243</f>
        <v>26120.03692025636</v>
      </c>
    </row>
    <row r="2171" spans="1:13">
      <c r="A2171" s="10" t="str">
        <f>[2]Emissions!A1586</f>
        <v>EUR</v>
      </c>
      <c r="B2171" s="10" t="str">
        <f>[2]Emissions!B1586</f>
        <v>RES_FT_NGA</v>
      </c>
      <c r="C2171" s="10" t="str">
        <f>[2]Emissions!C1586</f>
        <v>RES_CO2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-4371.0962258911868</v>
      </c>
      <c r="J2171" s="39">
        <f>[2]Emissions!J1586</f>
        <v>-4371.0962258911877</v>
      </c>
      <c r="K2171" s="39">
        <f>[2]Emissions!K1586</f>
        <v>-4187.5101844037572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TOT_CO2_EQ_GWP_100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315.89245194740039</v>
      </c>
      <c r="F2174" s="39">
        <f>[2]Emissions!F799</f>
        <v>334.00062824305883</v>
      </c>
      <c r="G2174" s="39">
        <f>[2]Emissions!G799</f>
        <v>358.26863154107349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27906.437999999998</v>
      </c>
      <c r="F2176" s="39">
        <f>[2]Emissions!F662</f>
        <v>27906.437999999991</v>
      </c>
      <c r="G2176" s="39">
        <f>[2]Emissions!G662</f>
        <v>27908.219261999999</v>
      </c>
      <c r="H2176" s="39">
        <f>[2]Emissions!H662</f>
        <v>39583.599999999991</v>
      </c>
      <c r="I2176" s="39">
        <f>[2]Emissions!I662</f>
        <v>0</v>
      </c>
      <c r="J2176" s="39">
        <f>[2]Emissions!J662</f>
        <v>0</v>
      </c>
      <c r="K2176" s="39">
        <f>[2]Emissions!K662</f>
        <v>0</v>
      </c>
      <c r="L2176" s="39">
        <f>[2]Emissions!L662</f>
        <v>0</v>
      </c>
      <c r="M2176" s="39">
        <f>[2]Emissions!M662</f>
        <v>0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10944.322066097689</v>
      </c>
      <c r="F2177" s="39">
        <f>[2]Emissions!F1331</f>
        <v>4894.6457993827144</v>
      </c>
      <c r="G2177" s="39">
        <f>[2]Emissions!G1331</f>
        <v>4894.6457993827144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6220.6335568006434</v>
      </c>
      <c r="F2179" s="39">
        <f>[2]Emissions!F1107</f>
        <v>5183.8612973338704</v>
      </c>
      <c r="G2179" s="39">
        <f>[2]Emissions!G1107</f>
        <v>4147.0890378670974</v>
      </c>
      <c r="H2179" s="39">
        <f>[2]Emissions!H1107</f>
        <v>3110.3167784003231</v>
      </c>
      <c r="I2179" s="39">
        <f>[2]Emissions!I1107</f>
        <v>2073.5445189335478</v>
      </c>
      <c r="J2179" s="39">
        <f>[2]Emissions!J1107</f>
        <v>1036.772259466775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33.745637065020567</v>
      </c>
      <c r="J2180" s="39">
        <f>[2]Emissions!J1290</f>
        <v>16.87281853251028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0</v>
      </c>
      <c r="F2185" s="39">
        <f>[2]Emissions!F1359</f>
        <v>0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28.174275086614159</v>
      </c>
      <c r="L2186" s="39">
        <f>[2]Emissions!L1052</f>
        <v>175.04017713385821</v>
      </c>
      <c r="M2186" s="39">
        <f>[2]Emissions!M1052</f>
        <v>1029.8596723149601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4506.8923511487701</v>
      </c>
      <c r="F2187" s="39">
        <f>[2]Emissions!F1122</f>
        <v>2899.3271615640579</v>
      </c>
      <c r="G2187" s="39">
        <f>[2]Emissions!G1122</f>
        <v>2305.559074417637</v>
      </c>
      <c r="H2187" s="39">
        <f>[2]Emissions!H1122</f>
        <v>1775.25802200928</v>
      </c>
      <c r="I2187" s="39">
        <f>[2]Emissions!I1122</f>
        <v>724.83179039101356</v>
      </c>
      <c r="J2187" s="39">
        <f>[2]Emissions!J1122</f>
        <v>715.79540555337883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561.85607499999992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280.92803750000002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10917.97947445661</v>
      </c>
      <c r="F2191" s="39">
        <f>[2]Emissions!F1197</f>
        <v>15918.88854801878</v>
      </c>
      <c r="G2191" s="39">
        <f>[2]Emissions!G1197</f>
        <v>21236.61074818861</v>
      </c>
      <c r="H2191" s="39">
        <f>[2]Emissions!H1197</f>
        <v>36398.822865712929</v>
      </c>
      <c r="I2191" s="39">
        <f>[2]Emissions!I1197</f>
        <v>50813.218010154633</v>
      </c>
      <c r="J2191" s="39">
        <f>[2]Emissions!J1197</f>
        <v>56656.633299304267</v>
      </c>
      <c r="K2191" s="39">
        <f>[2]Emissions!K1197</f>
        <v>56697.256103619322</v>
      </c>
      <c r="L2191" s="39">
        <f>[2]Emissions!L1197</f>
        <v>56108.13533639838</v>
      </c>
      <c r="M2191" s="39">
        <f>[2]Emissions!M1197</f>
        <v>49108.632571028662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752.09658025295107</v>
      </c>
      <c r="F2192" s="39">
        <f>[2]Emissions!F1190</f>
        <v>752.09658025295107</v>
      </c>
      <c r="G2192" s="39">
        <f>[2]Emissions!G1190</f>
        <v>752.09658025295107</v>
      </c>
      <c r="H2192" s="39">
        <f>[2]Emissions!H1190</f>
        <v>232.17679973018551</v>
      </c>
      <c r="I2192" s="39">
        <f>[2]Emissions!I1190</f>
        <v>116.0883998650928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0</v>
      </c>
      <c r="F2193" s="39">
        <f>[2]Emissions!F881</f>
        <v>0</v>
      </c>
      <c r="G2193" s="39">
        <f>[2]Emissions!G881</f>
        <v>24.20998796524081</v>
      </c>
      <c r="H2193" s="39">
        <f>[2]Emissions!H881</f>
        <v>62.040931932339092</v>
      </c>
      <c r="I2193" s="39">
        <f>[2]Emissions!I881</f>
        <v>29.43365347247007</v>
      </c>
      <c r="J2193" s="39">
        <f>[2]Emissions!J881</f>
        <v>17.394484306565101</v>
      </c>
      <c r="K2193" s="39">
        <f>[2]Emissions!K881</f>
        <v>0</v>
      </c>
      <c r="L2193" s="39">
        <f>[2]Emissions!L881</f>
        <v>0</v>
      </c>
      <c r="M2193" s="39">
        <f>[2]Emissions!M881</f>
        <v>62.509102786923989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0.1559145754169575</v>
      </c>
      <c r="J2194" s="39">
        <f>[2]Emissions!J1130</f>
        <v>0.1559145754169575</v>
      </c>
      <c r="K2194" s="39">
        <f>[2]Emissions!K1130</f>
        <v>0.15591457541695769</v>
      </c>
      <c r="L2194" s="39">
        <f>[2]Emissions!L1130</f>
        <v>0.15546729465298381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0</v>
      </c>
      <c r="F2195" s="39">
        <f>[2]Emissions!F1374</f>
        <v>0</v>
      </c>
      <c r="G2195" s="39">
        <f>[2]Emissions!G1374</f>
        <v>0</v>
      </c>
      <c r="H2195" s="39">
        <f>[2]Emissions!H1374</f>
        <v>0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37679.045004998188</v>
      </c>
      <c r="F2197" s="39">
        <f>[2]Emissions!F1219</f>
        <v>34027.364738795943</v>
      </c>
      <c r="G2197" s="39">
        <f>[2]Emissions!G1219</f>
        <v>27221.891791036749</v>
      </c>
      <c r="H2197" s="39">
        <f>[2]Emissions!H1219</f>
        <v>20416.418843277581</v>
      </c>
      <c r="I2197" s="39">
        <f>[2]Emissions!I1219</f>
        <v>4298.1934406900173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5.8569767200109037</v>
      </c>
      <c r="F2199" s="39">
        <f>[2]Emissions!F896</f>
        <v>7.0379962550734554</v>
      </c>
      <c r="G2199" s="39">
        <f>[2]Emissions!G896</f>
        <v>7.7372058534808277</v>
      </c>
      <c r="H2199" s="39">
        <f>[2]Emissions!H896</f>
        <v>9.4362817482865324</v>
      </c>
      <c r="I2199" s="39">
        <f>[2]Emissions!I896</f>
        <v>10.35617531644348</v>
      </c>
      <c r="J2199" s="39">
        <f>[2]Emissions!J896</f>
        <v>11.335674753225719</v>
      </c>
      <c r="K2199" s="39">
        <f>[2]Emissions!K896</f>
        <v>0</v>
      </c>
      <c r="L2199" s="39">
        <f>[2]Emissions!L896</f>
        <v>0</v>
      </c>
      <c r="M2199" s="39">
        <f>[2]Emissions!M896</f>
        <v>0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TOT_CO2_EQ_GWP_100</v>
      </c>
      <c r="D2201" s="10" t="str">
        <f>[2]Emissions!D1604</f>
        <v>RES</v>
      </c>
      <c r="E2201" s="39">
        <f>[2]Emissions!E1604</f>
        <v>25.275643001257141</v>
      </c>
      <c r="F2201" s="39">
        <f>[2]Emissions!F1604</f>
        <v>19.918590502857139</v>
      </c>
      <c r="G2201" s="39">
        <f>[2]Emissions!G1604</f>
        <v>19.918590502857139</v>
      </c>
      <c r="H2201" s="39">
        <f>[2]Emissions!H1604</f>
        <v>19.918590502857139</v>
      </c>
      <c r="I2201" s="39">
        <f>[2]Emissions!I1604</f>
        <v>0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RES_LG_KER_EXS</v>
      </c>
      <c r="C2202" s="10" t="str">
        <f>[2]Emissions!C1590</f>
        <v>RES_CH4</v>
      </c>
      <c r="D2202" s="10" t="str">
        <f>[2]Emissions!D1590</f>
        <v>RES</v>
      </c>
      <c r="E2202" s="39">
        <f>[2]Emissions!E1590</f>
        <v>7.7093810578817727</v>
      </c>
      <c r="F2202" s="39">
        <f>[2]Emissions!F1590</f>
        <v>0.6662743232142857</v>
      </c>
      <c r="G2202" s="39">
        <f>[2]Emissions!G1590</f>
        <v>0.44418288214285701</v>
      </c>
      <c r="H2202" s="39">
        <f>[2]Emissions!H1590</f>
        <v>0.22209144107142861</v>
      </c>
      <c r="I2202" s="39">
        <f>[2]Emissions!I1590</f>
        <v>0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857.30766449999987</v>
      </c>
      <c r="F2203" s="39">
        <f>[2]Emissions!F1534</f>
        <v>685.84613160000004</v>
      </c>
      <c r="G2203" s="39">
        <f>[2]Emissions!G1534</f>
        <v>514.38459869999997</v>
      </c>
      <c r="H2203" s="39">
        <f>[2]Emissions!H1534</f>
        <v>342.92306580000002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0.12221593960744689</v>
      </c>
      <c r="L2204" s="39">
        <f>[2]Emissions!L1136</f>
        <v>0.12221593960744689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400.07008879916009</v>
      </c>
      <c r="F2205" s="39">
        <f>[2]Emissions!F1150</f>
        <v>1444.143422699985</v>
      </c>
      <c r="G2205" s="39">
        <f>[2]Emissions!G1150</f>
        <v>1941.128538687067</v>
      </c>
      <c r="H2205" s="39">
        <f>[2]Emissions!H1150</f>
        <v>3360.9651314680018</v>
      </c>
      <c r="I2205" s="39">
        <f>[2]Emissions!I1150</f>
        <v>5219.8293576616434</v>
      </c>
      <c r="J2205" s="39">
        <f>[2]Emissions!J1150</f>
        <v>6036.8149061950326</v>
      </c>
      <c r="K2205" s="39">
        <f>[2]Emissions!K1150</f>
        <v>7134.7900933297424</v>
      </c>
      <c r="L2205" s="39">
        <f>[2]Emissions!L1150</f>
        <v>6989.4458117246313</v>
      </c>
      <c r="M2205" s="39">
        <f>[2]Emissions!M1150</f>
        <v>4998.2902549548689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889.66460789095458</v>
      </c>
      <c r="F2206" s="39">
        <f>[2]Emissions!F1013</f>
        <v>1048.4390563875691</v>
      </c>
      <c r="G2206" s="39">
        <f>[2]Emissions!G1013</f>
        <v>559.8770394258662</v>
      </c>
      <c r="H2206" s="39">
        <f>[2]Emissions!H1013</f>
        <v>1725.1856325377571</v>
      </c>
      <c r="I2206" s="39">
        <f>[2]Emissions!I1013</f>
        <v>3320.0227167411649</v>
      </c>
      <c r="J2206" s="39">
        <f>[2]Emissions!J1013</f>
        <v>3516.5596492629261</v>
      </c>
      <c r="K2206" s="39">
        <f>[2]Emissions!K1013</f>
        <v>4927.9757606572002</v>
      </c>
      <c r="L2206" s="39">
        <f>[2]Emissions!L1013</f>
        <v>2775.8817403835992</v>
      </c>
      <c r="M2206" s="39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356.74245729202278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0</v>
      </c>
      <c r="F2209" s="39">
        <f>[2]Emissions!F1249</f>
        <v>0</v>
      </c>
      <c r="G2209" s="39">
        <f>[2]Emissions!G1249</f>
        <v>0</v>
      </c>
      <c r="H2209" s="39">
        <f>[2]Emissions!H1249</f>
        <v>313.32847399848612</v>
      </c>
      <c r="I2209" s="39">
        <f>[2]Emissions!I1249</f>
        <v>399.88488850952308</v>
      </c>
      <c r="J2209" s="39">
        <f>[2]Emissions!J1249</f>
        <v>487.330201028837</v>
      </c>
      <c r="K2209" s="39">
        <f>[2]Emissions!K1249</f>
        <v>364.62077172407788</v>
      </c>
      <c r="L2209" s="39">
        <f>[2]Emissions!L1249</f>
        <v>0</v>
      </c>
      <c r="M2209" s="39">
        <f>[2]Emissions!M1249</f>
        <v>0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431.09764932251568</v>
      </c>
      <c r="F2210" s="39">
        <f>[2]Emissions!F1144</f>
        <v>617.76571623435439</v>
      </c>
      <c r="G2210" s="39">
        <f>[2]Emissions!G1144</f>
        <v>665.38337975401669</v>
      </c>
      <c r="H2210" s="39">
        <f>[2]Emissions!H1144</f>
        <v>775.44494695160108</v>
      </c>
      <c r="I2210" s="39">
        <f>[2]Emissions!I1144</f>
        <v>720.32731116134755</v>
      </c>
      <c r="J2210" s="39">
        <f>[2]Emissions!J1144</f>
        <v>702.25854607664724</v>
      </c>
      <c r="K2210" s="39">
        <f>[2]Emissions!K1144</f>
        <v>695.62275684788108</v>
      </c>
      <c r="L2210" s="39">
        <f>[2]Emissions!L1144</f>
        <v>691.45580668855814</v>
      </c>
      <c r="M2210" s="39">
        <f>[2]Emissions!M1144</f>
        <v>231.17614224272671</v>
      </c>
    </row>
    <row r="2211" spans="1:13">
      <c r="A2211" s="10" t="str">
        <f>[2]Emissions!A1708</f>
        <v>EUR</v>
      </c>
      <c r="B2211" s="10" t="str">
        <f>[2]Emissions!B1708</f>
        <v>RES_SH_INS_NGA_STD_NEW</v>
      </c>
      <c r="C2211" s="10" t="str">
        <f>[2]Emissions!C1708</f>
        <v>TOT_CO2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593.37577983980248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35.969638888888881</v>
      </c>
      <c r="F2213" s="39">
        <f>[2]Emissions!F1452</f>
        <v>29.974699074074071</v>
      </c>
      <c r="G2213" s="39">
        <f>[2]Emissions!G1452</f>
        <v>23.979759259259261</v>
      </c>
      <c r="H2213" s="39">
        <f>[2]Emissions!H1452</f>
        <v>9.4656944444444449</v>
      </c>
      <c r="I2213" s="39">
        <f>[2]Emissions!I1452</f>
        <v>6.3104629629629638</v>
      </c>
      <c r="J2213" s="39">
        <f>[2]Emissions!J1452</f>
        <v>3.155231481481481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5765.1335411111086</v>
      </c>
      <c r="F2214" s="39">
        <f>[2]Emissions!F1445</f>
        <v>4218.18072679128</v>
      </c>
      <c r="G2214" s="39">
        <f>[2]Emissions!G1445</f>
        <v>3843.4223607407398</v>
      </c>
      <c r="H2214" s="39">
        <f>[2]Emissions!H1445</f>
        <v>1517.1404055555549</v>
      </c>
      <c r="I2214" s="39">
        <f>[2]Emissions!I1445</f>
        <v>1011.426937037037</v>
      </c>
      <c r="J2214" s="39">
        <f>[2]Emissions!J1445</f>
        <v>505.7134685185182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0.27010033734939759</v>
      </c>
      <c r="F2215" s="39">
        <f>[2]Emissions!F925</f>
        <v>0.2250836144578314</v>
      </c>
      <c r="G2215" s="39">
        <f>[2]Emissions!G925</f>
        <v>0.18006689156626501</v>
      </c>
      <c r="H2215" s="39">
        <f>[2]Emissions!H925</f>
        <v>0.1350501686746988</v>
      </c>
      <c r="I2215" s="39">
        <f>[2]Emissions!I925</f>
        <v>4.7386024096385551E-2</v>
      </c>
      <c r="J2215" s="39">
        <f>[2]Emissions!J925</f>
        <v>4.501672289156626E-2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0.40465045273972611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0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6005.5594095528459</v>
      </c>
      <c r="G2218" s="39">
        <f>[2]Emissions!G1380</f>
        <v>4804.4475276422772</v>
      </c>
      <c r="H2218" s="39">
        <f>[2]Emissions!H1380</f>
        <v>3603.3356457317068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0</v>
      </c>
      <c r="F2219" s="39">
        <f>[2]Emissions!F939</f>
        <v>0</v>
      </c>
      <c r="G2219" s="39">
        <f>[2]Emissions!G939</f>
        <v>0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0</v>
      </c>
      <c r="J2221" s="39">
        <f>[2]Emissions!J866</f>
        <v>0</v>
      </c>
      <c r="K2221" s="39">
        <f>[2]Emissions!K866</f>
        <v>0</v>
      </c>
      <c r="L2221" s="39">
        <f>[2]Emissions!L866</f>
        <v>0</v>
      </c>
      <c r="M2221" s="39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1.11216516902702</v>
      </c>
      <c r="J2223" s="39">
        <f>[2]Emissions!J1204</f>
        <v>7.7851561831981089</v>
      </c>
      <c r="K2223" s="39">
        <f>[2]Emissions!K1204</f>
        <v>47.823102268216942</v>
      </c>
      <c r="L2223" s="39">
        <f>[2]Emissions!L1204</f>
        <v>296.94810013055638</v>
      </c>
      <c r="M2223" s="39">
        <f>[2]Emissions!M1204</f>
        <v>1750.547976050545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2011.7842929301039</v>
      </c>
      <c r="H2224" s="39">
        <f>[2]Emissions!H888</f>
        <v>12293.32270299127</v>
      </c>
      <c r="I2224" s="39">
        <f>[2]Emissions!I888</f>
        <v>19254.849342980731</v>
      </c>
      <c r="J2224" s="39">
        <f>[2]Emissions!J888</f>
        <v>26893.969125315329</v>
      </c>
      <c r="K2224" s="39">
        <f>[2]Emissions!K888</f>
        <v>28896.09914202186</v>
      </c>
      <c r="L2224" s="39">
        <f>[2]Emissions!L888</f>
        <v>28967.695391855741</v>
      </c>
      <c r="M2224" s="39">
        <f>[2]Emissions!M888</f>
        <v>22791.728121020329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499.9464479795796</v>
      </c>
      <c r="F2225" s="39">
        <f>[2]Emissions!F874</f>
        <v>415.76255347937371</v>
      </c>
      <c r="G2225" s="39">
        <f>[2]Emissions!G874</f>
        <v>356.10230653423991</v>
      </c>
      <c r="H2225" s="39">
        <f>[2]Emissions!H874</f>
        <v>222.9847897643497</v>
      </c>
      <c r="I2225" s="39">
        <f>[2]Emissions!I874</f>
        <v>118.7007688447468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1245.983960084405</v>
      </c>
      <c r="F2226" s="39">
        <f>[2]Emissions!F1275</f>
        <v>5300.1835893947027</v>
      </c>
      <c r="G2226" s="39">
        <f>[2]Emissions!G1275</f>
        <v>8262.6338727054954</v>
      </c>
      <c r="H2226" s="39">
        <f>[2]Emissions!H1275</f>
        <v>12974.469114556739</v>
      </c>
      <c r="I2226" s="39">
        <f>[2]Emissions!I1275</f>
        <v>16485.256374334749</v>
      </c>
      <c r="J2226" s="39">
        <f>[2]Emissions!J1275</f>
        <v>19912.499771954379</v>
      </c>
      <c r="K2226" s="39">
        <f>[2]Emissions!K1275</f>
        <v>22918.81644822958</v>
      </c>
      <c r="L2226" s="39">
        <f>[2]Emissions!L1275</f>
        <v>23089.793984714252</v>
      </c>
      <c r="M2226" s="39">
        <f>[2]Emissions!M1275</f>
        <v>23333.679933677791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331.38163097095548</v>
      </c>
      <c r="F2227" s="39">
        <f>[2]Emissions!F690</f>
        <v>5599.0662350331249</v>
      </c>
      <c r="G2227" s="39">
        <f>[2]Emissions!G690</f>
        <v>11251.79992326193</v>
      </c>
      <c r="H2227" s="39">
        <f>[2]Emissions!H690</f>
        <v>10858.32567860872</v>
      </c>
      <c r="I2227" s="39">
        <f>[2]Emissions!I690</f>
        <v>0</v>
      </c>
      <c r="J2227" s="39">
        <f>[2]Emissions!J690</f>
        <v>0</v>
      </c>
      <c r="K2227" s="39">
        <f>[2]Emissions!K690</f>
        <v>0</v>
      </c>
      <c r="L2227" s="39">
        <f>[2]Emissions!L690</f>
        <v>0</v>
      </c>
      <c r="M2227" s="39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1676.3531735683739</v>
      </c>
      <c r="F2228" s="39">
        <f>[2]Emissions!F676</f>
        <v>3852.8345563483031</v>
      </c>
      <c r="G2228" s="39">
        <f>[2]Emissions!G676</f>
        <v>3423.4729907560441</v>
      </c>
      <c r="H2228" s="39">
        <f>[2]Emissions!H676</f>
        <v>3673.2775666126859</v>
      </c>
      <c r="I2228" s="39">
        <f>[2]Emissions!I676</f>
        <v>0</v>
      </c>
      <c r="J2228" s="39">
        <f>[2]Emissions!J676</f>
        <v>0</v>
      </c>
      <c r="K2228" s="39">
        <f>[2]Emissions!K676</f>
        <v>0</v>
      </c>
      <c r="L2228" s="39">
        <f>[2]Emissions!L676</f>
        <v>0</v>
      </c>
      <c r="M2228" s="39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5419.9095448236549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0</v>
      </c>
      <c r="M2230" s="39">
        <f>[2]Emissions!M628</f>
        <v>0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1.6040248262954859E-3</v>
      </c>
      <c r="J2231" s="39">
        <f>[2]Emissions!J617</f>
        <v>9.9583207965844786E-3</v>
      </c>
      <c r="K2231" s="39">
        <f>[2]Emissions!K617</f>
        <v>6.4542761066844798E-2</v>
      </c>
      <c r="L2231" s="39">
        <f>[2]Emissions!L617</f>
        <v>0.40175518462282372</v>
      </c>
      <c r="M2231" s="39">
        <f>[2]Emissions!M617</f>
        <v>2.3725435359258942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0</v>
      </c>
      <c r="J2232" s="39">
        <f>[2]Emissions!J622</f>
        <v>0</v>
      </c>
      <c r="K2232" s="39">
        <f>[2]Emissions!K622</f>
        <v>0</v>
      </c>
      <c r="L2232" s="39">
        <f>[2]Emissions!L622</f>
        <v>0</v>
      </c>
      <c r="M2232" s="39">
        <f>[2]Emissions!M622</f>
        <v>0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7657.2780516145667</v>
      </c>
      <c r="F2239" s="39">
        <f>[2]Emissions!F559</f>
        <v>3969.799052323001</v>
      </c>
      <c r="G2239" s="39">
        <f>[2]Emissions!G559</f>
        <v>3465.672077791095</v>
      </c>
      <c r="H2239" s="39">
        <f>[2]Emissions!H559</f>
        <v>6858.3811571800707</v>
      </c>
      <c r="I2239" s="39">
        <f>[2]Emissions!I559</f>
        <v>0</v>
      </c>
      <c r="J2239" s="39">
        <f>[2]Emissions!J559</f>
        <v>0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0</v>
      </c>
      <c r="M2240" s="39">
        <f>[2]Emissions!M627</f>
        <v>0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0</v>
      </c>
      <c r="J2242" s="39">
        <f>[2]Emissions!J621</f>
        <v>0</v>
      </c>
      <c r="K2242" s="39">
        <f>[2]Emissions!K621</f>
        <v>0</v>
      </c>
      <c r="L2242" s="39">
        <f>[2]Emissions!L621</f>
        <v>0</v>
      </c>
      <c r="M2242" s="39">
        <f>[2]Emissions!M621</f>
        <v>0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1.598248190142564E-3</v>
      </c>
      <c r="J2245" s="39">
        <f>[2]Emissions!J616</f>
        <v>9.9224575138017537E-3</v>
      </c>
      <c r="K2245" s="39">
        <f>[2]Emissions!K616</f>
        <v>6.4310320744927069E-2</v>
      </c>
      <c r="L2245" s="39">
        <f>[2]Emissions!L616</f>
        <v>0.40030832826120738</v>
      </c>
      <c r="M2245" s="39">
        <f>[2]Emissions!M616</f>
        <v>2.3639992038561308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0</v>
      </c>
      <c r="M2246" s="39">
        <f>[2]Emissions!M626</f>
        <v>0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7631.2943849269568</v>
      </c>
      <c r="F2248" s="39">
        <f>[2]Emissions!F558</f>
        <v>3956.3282165120172</v>
      </c>
      <c r="G2248" s="39">
        <f>[2]Emissions!G558</f>
        <v>3453.9119108609029</v>
      </c>
      <c r="H2248" s="39">
        <f>[2]Emissions!H558</f>
        <v>6835.1084108068117</v>
      </c>
      <c r="I2248" s="39">
        <f>[2]Emissions!I558</f>
        <v>0</v>
      </c>
      <c r="J2248" s="39">
        <f>[2]Emissions!J558</f>
        <v>0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1.3656350243314421E-5</v>
      </c>
      <c r="J2249" s="39">
        <f>[2]Emissions!J620</f>
        <v>8.4783174427243677E-5</v>
      </c>
      <c r="K2249" s="39">
        <f>[2]Emissions!K620</f>
        <v>5.4950430713409629E-4</v>
      </c>
      <c r="L2249" s="39">
        <f>[2]Emissions!L620</f>
        <v>3.420464211858792E-3</v>
      </c>
      <c r="M2249" s="39">
        <f>[2]Emissions!M620</f>
        <v>2.019936659518198E-2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118959.8657438182</v>
      </c>
      <c r="F2255" s="39">
        <f>[2]Emissions!F396</f>
        <v>152888.63119204389</v>
      </c>
      <c r="G2255" s="39">
        <f>[2]Emissions!G396</f>
        <v>106532.51133825839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0</v>
      </c>
      <c r="L2256" s="39">
        <f>[2]Emissions!L390</f>
        <v>0</v>
      </c>
      <c r="M2256" s="39">
        <f>[2]Emissions!M390</f>
        <v>0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41255.348736053798</v>
      </c>
      <c r="F2258" s="39">
        <f>[2]Emissions!F498</f>
        <v>34379.457280044837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6875.8914560089697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159770.2254477868</v>
      </c>
      <c r="F2261" s="39">
        <f>[2]Emissions!F407</f>
        <v>107864.9188411529</v>
      </c>
      <c r="G2261" s="39">
        <f>[2]Emissions!G407</f>
        <v>99063.502684836421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6.7144165018025186</v>
      </c>
      <c r="F2262" s="39">
        <f>[2]Emissions!F537</f>
        <v>4.5284295688167884</v>
      </c>
      <c r="G2262" s="39">
        <f>[2]Emissions!G537</f>
        <v>3.7895582415240572</v>
      </c>
      <c r="H2262" s="39">
        <f>[2]Emissions!H537</f>
        <v>6.7144165018025204</v>
      </c>
      <c r="I2262" s="39">
        <f>[2]Emissions!I537</f>
        <v>0.51592596239903121</v>
      </c>
      <c r="J2262" s="39">
        <f>[2]Emissions!J537</f>
        <v>0</v>
      </c>
      <c r="K2262" s="39">
        <f>[2]Emissions!K537</f>
        <v>0</v>
      </c>
      <c r="L2262" s="39">
        <f>[2]Emissions!L537</f>
        <v>0</v>
      </c>
      <c r="M2262" s="39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17073.282764983029</v>
      </c>
      <c r="F2263" s="39">
        <f>[2]Emissions!F417</f>
        <v>13119.35751728682</v>
      </c>
      <c r="G2263" s="39">
        <f>[2]Emissions!G417</f>
        <v>9839.5181379651167</v>
      </c>
      <c r="H2263" s="39">
        <f>[2]Emissions!H417</f>
        <v>6559.6787586434093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33.16487500976892</v>
      </c>
      <c r="F2264" s="39">
        <f>[2]Emissions!F547</f>
        <v>33.16487500976892</v>
      </c>
      <c r="G2264" s="39">
        <f>[2]Emissions!G547</f>
        <v>33.16487500976892</v>
      </c>
      <c r="H2264" s="39">
        <f>[2]Emissions!H547</f>
        <v>33.164875009768927</v>
      </c>
      <c r="I2264" s="39">
        <f>[2]Emissions!I547</f>
        <v>33.164875009768913</v>
      </c>
      <c r="J2264" s="39">
        <f>[2]Emissions!J547</f>
        <v>33.16487500976892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15.33244109201167</v>
      </c>
      <c r="F2265" s="39">
        <f>[2]Emissions!F542</f>
        <v>11.3412628414096</v>
      </c>
      <c r="G2265" s="39">
        <f>[2]Emissions!G542</f>
        <v>13.544057214206431</v>
      </c>
      <c r="H2265" s="39">
        <f>[2]Emissions!H542</f>
        <v>7.4661615393312983</v>
      </c>
      <c r="I2265" s="39">
        <f>[2]Emissions!I542</f>
        <v>6.741611352434016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7962.6566014978207</v>
      </c>
      <c r="F2266" s="39">
        <f>[2]Emissions!F513</f>
        <v>4253.8480883425163</v>
      </c>
      <c r="G2266" s="39">
        <f>[2]Emissions!G513</f>
        <v>1122.9079557517391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5.4261610636251456</v>
      </c>
      <c r="F2269" s="39">
        <f>[2]Emissions!F374</f>
        <v>2.840207733874649</v>
      </c>
      <c r="G2269" s="39">
        <f>[2]Emissions!G374</f>
        <v>1.732704010154817</v>
      </c>
      <c r="H2269" s="39">
        <f>[2]Emissions!H374</f>
        <v>1.643351636412187</v>
      </c>
      <c r="I2269" s="39">
        <f>[2]Emissions!I374</f>
        <v>0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8.3378065833707851</v>
      </c>
      <c r="H2270" s="39">
        <f>[2]Emissions!H353</f>
        <v>5.5585377222471912</v>
      </c>
      <c r="I2270" s="39">
        <f>[2]Emissions!I353</f>
        <v>2.7792688611235952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14.07500157355372</v>
      </c>
      <c r="F2275" s="39">
        <f>[2]Emissions!F384</f>
        <v>14.259692569264621</v>
      </c>
      <c r="G2275" s="39">
        <f>[2]Emissions!G384</f>
        <v>8.4450009441322287</v>
      </c>
      <c r="H2275" s="39">
        <f>[2]Emissions!H384</f>
        <v>5.6300006294214864</v>
      </c>
      <c r="I2275" s="39">
        <f>[2]Emissions!I384</f>
        <v>2.8150003147107419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198106.92460753399</v>
      </c>
      <c r="F2276" s="39">
        <f>[2]Emissions!F476</f>
        <v>118069.5729187355</v>
      </c>
      <c r="G2276" s="39">
        <f>[2]Emissions!G476</f>
        <v>118864.1547645204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5827.7941244509293</v>
      </c>
      <c r="F2277" s="39">
        <f>[2]Emissions!F532</f>
        <v>2343.0149814377451</v>
      </c>
      <c r="G2277" s="39">
        <f>[2]Emissions!G532</f>
        <v>0</v>
      </c>
      <c r="H2277" s="39">
        <f>[2]Emissions!H532</f>
        <v>0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53918.852225046918</v>
      </c>
      <c r="F2278" s="39">
        <f>[2]Emissions!F471</f>
        <v>52514.943573675511</v>
      </c>
      <c r="G2278" s="39">
        <f>[2]Emissions!G471</f>
        <v>101170.9213243182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12.219343157894739</v>
      </c>
      <c r="F2279" s="39">
        <f>[2]Emissions!F379</f>
        <v>14.56299789473684</v>
      </c>
      <c r="G2279" s="39">
        <f>[2]Emissions!G379</f>
        <v>16.545953684210531</v>
      </c>
      <c r="H2279" s="39">
        <f>[2]Emissions!H379</f>
        <v>4.7865953822095637</v>
      </c>
      <c r="I2279" s="39">
        <f>[2]Emissions!I379</f>
        <v>0</v>
      </c>
      <c r="J2279" s="39">
        <f>[2]Emissions!J379</f>
        <v>2.7274562366552599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0</v>
      </c>
      <c r="G2282" s="39">
        <f>[2]Emissions!G517</f>
        <v>0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0</v>
      </c>
      <c r="H2283" s="39">
        <f>[2]Emissions!H336</f>
        <v>0</v>
      </c>
      <c r="I2283" s="39">
        <f>[2]Emissions!I336</f>
        <v>0</v>
      </c>
      <c r="J2283" s="39">
        <f>[2]Emissions!J336</f>
        <v>0</v>
      </c>
      <c r="K2283" s="39">
        <f>[2]Emissions!K336</f>
        <v>0</v>
      </c>
      <c r="L2283" s="39">
        <f>[2]Emissions!L336</f>
        <v>0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16.464411933566939</v>
      </c>
      <c r="F2284" s="39">
        <f>[2]Emissions!F526</f>
        <v>23.009331546875309</v>
      </c>
      <c r="G2284" s="39">
        <f>[2]Emissions!G526</f>
        <v>29.17245139393788</v>
      </c>
      <c r="H2284" s="39">
        <f>[2]Emissions!H526</f>
        <v>29.17245139393788</v>
      </c>
      <c r="I2284" s="39">
        <f>[2]Emissions!I526</f>
        <v>29.17245139393788</v>
      </c>
      <c r="J2284" s="39">
        <f>[2]Emissions!J526</f>
        <v>29.17245139393788</v>
      </c>
      <c r="K2284" s="39">
        <f>[2]Emissions!K526</f>
        <v>26.960448306014829</v>
      </c>
      <c r="L2284" s="39">
        <f>[2]Emissions!L526</f>
        <v>19.833741010943811</v>
      </c>
      <c r="M2284" s="39">
        <f>[2]Emissions!M526</f>
        <v>24.312536438872989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327.48920507845929</v>
      </c>
      <c r="F2286" s="39">
        <f>[2]Emissions!F521</f>
        <v>311.11474482453627</v>
      </c>
      <c r="G2286" s="39">
        <f>[2]Emissions!G521</f>
        <v>218.32613671897289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62.22294896490726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276392.23995412083</v>
      </c>
      <c r="F2287" s="39">
        <f>[2]Emissions!F437</f>
        <v>276392.23995412083</v>
      </c>
      <c r="G2287" s="39">
        <f>[2]Emissions!G437</f>
        <v>133307.30492648741</v>
      </c>
      <c r="H2287" s="39">
        <f>[2]Emissions!H437</f>
        <v>0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39.754837635407974</v>
      </c>
      <c r="G2289" s="39">
        <f>[2]Emissions!G348</f>
        <v>51.763893639630602</v>
      </c>
      <c r="H2289" s="39">
        <f>[2]Emissions!H348</f>
        <v>69.680543028368817</v>
      </c>
      <c r="I2289" s="39">
        <f>[2]Emissions!I348</f>
        <v>34.622545878011763</v>
      </c>
      <c r="J2289" s="39">
        <f>[2]Emissions!J348</f>
        <v>19.851112256822859</v>
      </c>
      <c r="K2289" s="39">
        <f>[2]Emissions!K348</f>
        <v>13.16927451563028</v>
      </c>
      <c r="L2289" s="39">
        <f>[2]Emissions!L348</f>
        <v>6.3861331962323957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0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-186.28821920303781</v>
      </c>
      <c r="J2294" s="39">
        <f>[2]Emissions!J330</f>
        <v>-1241.921461353586</v>
      </c>
      <c r="K2294" s="39">
        <f>[2]Emissions!K330</f>
        <v>-7699.9130603922304</v>
      </c>
      <c r="L2294" s="39">
        <f>[2]Emissions!L330</f>
        <v>-47938.168408248399</v>
      </c>
      <c r="M2294" s="39">
        <f>[2]Emissions!M330</f>
        <v>-282661.3246040761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427091.07113019389</v>
      </c>
      <c r="F2297" s="39">
        <f>[2]Emissions!F443</f>
        <v>399629.41912191338</v>
      </c>
      <c r="G2297" s="39">
        <f>[2]Emissions!G443</f>
        <v>229743.6254471899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49.625032031605947</v>
      </c>
      <c r="F2303" s="39">
        <f>[2]Emissions!F442</f>
        <v>46.434177779032929</v>
      </c>
      <c r="G2303" s="39">
        <f>[2]Emissions!G442</f>
        <v>26.694622160336841</v>
      </c>
      <c r="H2303" s="39">
        <f>[2]Emissions!H442</f>
        <v>17.796414773557899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13.8223146</v>
      </c>
      <c r="F2304" s="39">
        <f>[2]Emissions!F395</f>
        <v>17.764602758133339</v>
      </c>
      <c r="G2304" s="39">
        <f>[2]Emissions!G395</f>
        <v>12.37834186881634</v>
      </c>
      <c r="H2304" s="39">
        <f>[2]Emissions!H395</f>
        <v>5.5289258400000003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332.07954442758631</v>
      </c>
      <c r="F2307" s="39">
        <f>[2]Emissions!F497</f>
        <v>276.73295368965518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301.1123736294511</v>
      </c>
      <c r="F2308" s="39">
        <f>[2]Emissions!F406</f>
        <v>203.2885767831755</v>
      </c>
      <c r="G2308" s="39">
        <f>[2]Emissions!G406</f>
        <v>186.70090969626159</v>
      </c>
      <c r="H2308" s="39">
        <f>[2]Emissions!H406</f>
        <v>79.319484813084102</v>
      </c>
      <c r="I2308" s="39">
        <f>[2]Emissions!I406</f>
        <v>39.659742406542058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8135.393243421393</v>
      </c>
      <c r="F2310" s="39">
        <f>[2]Emissions!F541</f>
        <v>6017.6740636519326</v>
      </c>
      <c r="G2310" s="39">
        <f>[2]Emissions!G541</f>
        <v>7186.4767578579349</v>
      </c>
      <c r="H2310" s="39">
        <f>[2]Emissions!H541</f>
        <v>3961.5453127691858</v>
      </c>
      <c r="I2310" s="39">
        <f>[2]Emissions!I541</f>
        <v>3577.0989836014892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0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976.64240026218476</v>
      </c>
      <c r="F2313" s="39">
        <f>[2]Emissions!F536</f>
        <v>658.68066455516919</v>
      </c>
      <c r="G2313" s="39">
        <f>[2]Emissions!G536</f>
        <v>551.20847149440829</v>
      </c>
      <c r="H2313" s="39">
        <f>[2]Emissions!H536</f>
        <v>976.64240026218476</v>
      </c>
      <c r="I2313" s="39">
        <f>[2]Emissions!I536</f>
        <v>75.043776348950018</v>
      </c>
      <c r="J2313" s="39">
        <f>[2]Emissions!J536</f>
        <v>0</v>
      </c>
      <c r="K2313" s="39">
        <f>[2]Emissions!K536</f>
        <v>0</v>
      </c>
      <c r="L2313" s="39">
        <f>[2]Emissions!L536</f>
        <v>0</v>
      </c>
      <c r="M2313" s="39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0</v>
      </c>
      <c r="L2314" s="39">
        <f>[2]Emissions!L389</f>
        <v>0</v>
      </c>
      <c r="M2314" s="39">
        <f>[2]Emissions!M389</f>
        <v>0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17597.282680183391</v>
      </c>
      <c r="F2316" s="39">
        <f>[2]Emissions!F546</f>
        <v>17597.28268018338</v>
      </c>
      <c r="G2316" s="39">
        <f>[2]Emissions!G546</f>
        <v>17597.282680183391</v>
      </c>
      <c r="H2316" s="39">
        <f>[2]Emissions!H546</f>
        <v>17597.282680183391</v>
      </c>
      <c r="I2316" s="39">
        <f>[2]Emissions!I546</f>
        <v>17597.282680183391</v>
      </c>
      <c r="J2316" s="39">
        <f>[2]Emissions!J546</f>
        <v>17597.282680183391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373.36397400590653</v>
      </c>
      <c r="F2317" s="39">
        <f>[2]Emissions!F475</f>
        <v>222.5208686745863</v>
      </c>
      <c r="G2317" s="39">
        <f>[2]Emissions!G475</f>
        <v>224.01838440354391</v>
      </c>
      <c r="H2317" s="39">
        <f>[2]Emissions!H475</f>
        <v>78.602941895980308</v>
      </c>
      <c r="I2317" s="39">
        <f>[2]Emissions!I475</f>
        <v>39.30147094799014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0.67714941765036651</v>
      </c>
      <c r="F2318" s="39">
        <f>[2]Emissions!F531</f>
        <v>0.2722421548094982</v>
      </c>
      <c r="G2318" s="39">
        <f>[2]Emissions!G531</f>
        <v>0</v>
      </c>
      <c r="H2318" s="39">
        <f>[2]Emissions!H531</f>
        <v>0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101.61864346974539</v>
      </c>
      <c r="F2319" s="39">
        <f>[2]Emissions!F470</f>
        <v>98.972754567801559</v>
      </c>
      <c r="G2319" s="39">
        <f>[2]Emissions!G470</f>
        <v>190.67267494217509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64.094364916805631</v>
      </c>
      <c r="F2320" s="39">
        <f>[2]Emissions!F512</f>
        <v>34.240794915555533</v>
      </c>
      <c r="G2320" s="39">
        <f>[2]Emissions!G512</f>
        <v>9.0387010122222087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105.6025558139535</v>
      </c>
      <c r="G2323" s="39">
        <f>[2]Emissions!G416</f>
        <v>79.20191686046509</v>
      </c>
      <c r="H2323" s="39">
        <f>[2]Emissions!H416</f>
        <v>52.801277906976729</v>
      </c>
      <c r="I2323" s="39">
        <f>[2]Emissions!I416</f>
        <v>26.400638953488372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0</v>
      </c>
      <c r="H2326" s="39">
        <f>[2]Emissions!H335</f>
        <v>0</v>
      </c>
      <c r="I2326" s="39">
        <f>[2]Emissions!I335</f>
        <v>0</v>
      </c>
      <c r="J2326" s="39">
        <f>[2]Emissions!J335</f>
        <v>0</v>
      </c>
      <c r="K2326" s="39">
        <f>[2]Emissions!K335</f>
        <v>0</v>
      </c>
      <c r="L2326" s="39">
        <f>[2]Emissions!L335</f>
        <v>0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2160.9540662806612</v>
      </c>
      <c r="F2327" s="39">
        <f>[2]Emissions!F525</f>
        <v>3019.974765527385</v>
      </c>
      <c r="G2327" s="39">
        <f>[2]Emissions!G525</f>
        <v>3828.8842454543478</v>
      </c>
      <c r="H2327" s="39">
        <f>[2]Emissions!H525</f>
        <v>3828.8842454543469</v>
      </c>
      <c r="I2327" s="39">
        <f>[2]Emissions!I525</f>
        <v>3828.8842454543469</v>
      </c>
      <c r="J2327" s="39">
        <f>[2]Emissions!J525</f>
        <v>3828.8842454543469</v>
      </c>
      <c r="K2327" s="39">
        <f>[2]Emissions!K525</f>
        <v>3538.5588401644459</v>
      </c>
      <c r="L2327" s="39">
        <f>[2]Emissions!L525</f>
        <v>2603.1785076863748</v>
      </c>
      <c r="M2327" s="39">
        <f>[2]Emissions!M525</f>
        <v>3191.0204076020809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32.114868907735598</v>
      </c>
      <c r="F2329" s="39">
        <f>[2]Emissions!F436</f>
        <v>32.114868907735598</v>
      </c>
      <c r="G2329" s="39">
        <f>[2]Emissions!G436</f>
        <v>15.4893879179398</v>
      </c>
      <c r="H2329" s="39">
        <f>[2]Emissions!H436</f>
        <v>0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0.72955807604494383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0</v>
      </c>
      <c r="H2332" s="39">
        <f>[2]Emissions!H334</f>
        <v>0</v>
      </c>
      <c r="I2332" s="39">
        <f>[2]Emissions!I334</f>
        <v>0</v>
      </c>
      <c r="J2332" s="39">
        <f>[2]Emissions!J334</f>
        <v>0</v>
      </c>
      <c r="K2332" s="39">
        <f>[2]Emissions!K334</f>
        <v>0</v>
      </c>
      <c r="L2332" s="39">
        <f>[2]Emissions!L334</f>
        <v>0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0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6.329505951219512E-2</v>
      </c>
      <c r="J2334" s="39">
        <f>[2]Emissions!J329</f>
        <v>0.42196706341463408</v>
      </c>
      <c r="K2334" s="39">
        <f>[2]Emissions!K329</f>
        <v>2.616195793170732</v>
      </c>
      <c r="L2334" s="39">
        <f>[2]Emissions!L329</f>
        <v>16.287928647804879</v>
      </c>
      <c r="M2334" s="39">
        <f>[2]Emissions!M329</f>
        <v>96.039703633170731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5217.8224396472961</v>
      </c>
      <c r="G2335" s="39">
        <f>[2]Emissions!G347</f>
        <v>6794.0110402015162</v>
      </c>
      <c r="H2335" s="39">
        <f>[2]Emissions!H347</f>
        <v>9145.5712724734058</v>
      </c>
      <c r="I2335" s="39">
        <f>[2]Emissions!I347</f>
        <v>4544.2091464890436</v>
      </c>
      <c r="J2335" s="39">
        <f>[2]Emissions!J347</f>
        <v>2605.458483708001</v>
      </c>
      <c r="K2335" s="39">
        <f>[2]Emissions!K347</f>
        <v>1728.4672801764741</v>
      </c>
      <c r="L2335" s="39">
        <f>[2]Emissions!L347</f>
        <v>838.17998200550187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16464.411933566938</v>
      </c>
      <c r="F2337" s="39">
        <f>[2]Emissions!F524</f>
        <v>23009.33154687531</v>
      </c>
      <c r="G2337" s="39">
        <f>[2]Emissions!G524</f>
        <v>29172.451393937881</v>
      </c>
      <c r="H2337" s="39">
        <f>[2]Emissions!H524</f>
        <v>29172.451393937881</v>
      </c>
      <c r="I2337" s="39">
        <f>[2]Emissions!I524</f>
        <v>29172.451393937881</v>
      </c>
      <c r="J2337" s="39">
        <f>[2]Emissions!J524</f>
        <v>29172.451393937881</v>
      </c>
      <c r="K2337" s="39">
        <f>[2]Emissions!K524</f>
        <v>26960.44830601483</v>
      </c>
      <c r="L2337" s="39">
        <f>[2]Emissions!L524</f>
        <v>19833.74101094381</v>
      </c>
      <c r="M2337" s="39">
        <f>[2]Emissions!M524</f>
        <v>24312.53643887299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4671.2536593069963</v>
      </c>
      <c r="F2341" s="39">
        <f>[2]Emissions!F435</f>
        <v>4671.2536593069954</v>
      </c>
      <c r="G2341" s="39">
        <f>[2]Emissions!G435</f>
        <v>2253.001878973062</v>
      </c>
      <c r="H2341" s="39">
        <f>[2]Emissions!H435</f>
        <v>0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7218.1864773244997</v>
      </c>
      <c r="F2346" s="39">
        <f>[2]Emissions!F441</f>
        <v>6754.0622224047893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2010.518487272727</v>
      </c>
      <c r="F2350" s="39">
        <f>[2]Emissions!F394</f>
        <v>2583.9422193648479</v>
      </c>
      <c r="G2350" s="39">
        <f>[2]Emissions!G394</f>
        <v>1800.4860900096489</v>
      </c>
      <c r="H2350" s="39">
        <f>[2]Emissions!H394</f>
        <v>804.20739490909091</v>
      </c>
      <c r="I2350" s="39">
        <f>[2]Emissions!I394</f>
        <v>402.1036974545454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712.18363960080046</v>
      </c>
      <c r="F2351" s="39">
        <f>[2]Emissions!F373</f>
        <v>372.77726507104768</v>
      </c>
      <c r="G2351" s="39">
        <f>[2]Emissions!G373</f>
        <v>227.41740133281979</v>
      </c>
      <c r="H2351" s="39">
        <f>[2]Emissions!H373</f>
        <v>215.68990227909961</v>
      </c>
      <c r="I2351" s="39">
        <f>[2]Emissions!I373</f>
        <v>0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1823.8951901123601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159770.2254477868</v>
      </c>
      <c r="F2353" s="39">
        <f>[2]Emissions!F405</f>
        <v>107864.9188411529</v>
      </c>
      <c r="G2353" s="39">
        <f>[2]Emissions!G405</f>
        <v>99063.502684836421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41255.348736053798</v>
      </c>
      <c r="F2355" s="39">
        <f>[2]Emissions!F496</f>
        <v>34379.457280044837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6875.8914560089697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1847.3439565289259</v>
      </c>
      <c r="F2356" s="39">
        <f>[2]Emissions!F383</f>
        <v>1871.5846497159821</v>
      </c>
      <c r="G2356" s="39">
        <f>[2]Emissions!G383</f>
        <v>1108.406373917355</v>
      </c>
      <c r="H2356" s="39">
        <f>[2]Emissions!H383</f>
        <v>738.93758261157018</v>
      </c>
      <c r="I2356" s="39">
        <f>[2]Emissions!I383</f>
        <v>369.46879130578492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2171.6564210526321</v>
      </c>
      <c r="H2357" s="39">
        <f>[2]Emissions!H378</f>
        <v>628.24064391500519</v>
      </c>
      <c r="I2357" s="39">
        <f>[2]Emissions!I378</f>
        <v>0</v>
      </c>
      <c r="J2357" s="39">
        <f>[2]Emissions!J378</f>
        <v>357.97863106100289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153.32441092011669</v>
      </c>
      <c r="F2358" s="39">
        <f>[2]Emissions!F540</f>
        <v>113.41262841409601</v>
      </c>
      <c r="G2358" s="39">
        <f>[2]Emissions!G540</f>
        <v>135.44057214206441</v>
      </c>
      <c r="H2358" s="39">
        <f>[2]Emissions!H540</f>
        <v>74.661615393312971</v>
      </c>
      <c r="I2358" s="39">
        <f>[2]Emissions!I540</f>
        <v>67.416113524340162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57786.71002051315</v>
      </c>
      <c r="F2361" s="39">
        <f>[2]Emissions!F535</f>
        <v>38973.311570898673</v>
      </c>
      <c r="G2361" s="39">
        <f>[2]Emissions!G535</f>
        <v>32614.31624773478</v>
      </c>
      <c r="H2361" s="39">
        <f>[2]Emissions!H535</f>
        <v>57786.71002051315</v>
      </c>
      <c r="I2361" s="39">
        <f>[2]Emissions!I535</f>
        <v>4440.2464418469353</v>
      </c>
      <c r="J2361" s="39">
        <f>[2]Emissions!J535</f>
        <v>0</v>
      </c>
      <c r="K2361" s="39">
        <f>[2]Emissions!K535</f>
        <v>0</v>
      </c>
      <c r="L2361" s="39">
        <f>[2]Emissions!L535</f>
        <v>0</v>
      </c>
      <c r="M2361" s="39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0</v>
      </c>
      <c r="L2363" s="39">
        <f>[2]Emissions!L388</f>
        <v>0</v>
      </c>
      <c r="M2363" s="39">
        <f>[2]Emissions!M388</f>
        <v>0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0</v>
      </c>
      <c r="G2364" s="39">
        <f>[2]Emissions!G516</f>
        <v>0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53918.852225046918</v>
      </c>
      <c r="F2365" s="39">
        <f>[2]Emissions!F469</f>
        <v>52514.943573675511</v>
      </c>
      <c r="G2365" s="39">
        <f>[2]Emissions!G469</f>
        <v>101170.9213243182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7962.6566014978207</v>
      </c>
      <c r="F2366" s="39">
        <f>[2]Emissions!F511</f>
        <v>4253.8480883425163</v>
      </c>
      <c r="G2366" s="39">
        <f>[2]Emissions!G511</f>
        <v>1122.9079557517391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17073.282764983029</v>
      </c>
      <c r="F2369" s="39">
        <f>[2]Emissions!F415</f>
        <v>13119.35751728682</v>
      </c>
      <c r="G2369" s="39">
        <f>[2]Emissions!G415</f>
        <v>9839.5181379651167</v>
      </c>
      <c r="H2369" s="39">
        <f>[2]Emissions!H415</f>
        <v>6559.6787586434093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331.64875009768917</v>
      </c>
      <c r="F2370" s="39">
        <f>[2]Emissions!F545</f>
        <v>331.64875009768912</v>
      </c>
      <c r="G2370" s="39">
        <f>[2]Emissions!G545</f>
        <v>331.64875009768917</v>
      </c>
      <c r="H2370" s="39">
        <f>[2]Emissions!H545</f>
        <v>331.64875009768917</v>
      </c>
      <c r="I2370" s="39">
        <f>[2]Emissions!I545</f>
        <v>331.64875009768917</v>
      </c>
      <c r="J2370" s="39">
        <f>[2]Emissions!J545</f>
        <v>331.64875009768917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98.494460749144238</v>
      </c>
      <c r="F2371" s="39">
        <f>[2]Emissions!F530</f>
        <v>39.59885888138156</v>
      </c>
      <c r="G2371" s="39">
        <f>[2]Emissions!G530</f>
        <v>0</v>
      </c>
      <c r="H2371" s="39">
        <f>[2]Emissions!H530</f>
        <v>0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2495.155848216833</v>
      </c>
      <c r="F2372" s="39">
        <f>[2]Emissions!F520</f>
        <v>2370.3980558059911</v>
      </c>
      <c r="G2372" s="39">
        <f>[2]Emissions!G520</f>
        <v>1663.4372321445551</v>
      </c>
      <c r="H2372" s="39">
        <f>[2]Emissions!H520</f>
        <v>1422.2388334835939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198106.92460753399</v>
      </c>
      <c r="F2374" s="39">
        <f>[2]Emissions!F474</f>
        <v>118069.5729187355</v>
      </c>
      <c r="G2374" s="39">
        <f>[2]Emissions!G474</f>
        <v>118864.1547645204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6003.4298023538986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18265.881676817309</v>
      </c>
      <c r="G2378" s="39">
        <f>[2]Emissions!G240</f>
        <v>16165.104749247001</v>
      </c>
      <c r="H2378" s="39">
        <f>[2]Emissions!H240</f>
        <v>23001.288193464421</v>
      </c>
      <c r="I2378" s="39">
        <f>[2]Emissions!I240</f>
        <v>0</v>
      </c>
      <c r="J2378" s="39">
        <f>[2]Emissions!J240</f>
        <v>0</v>
      </c>
      <c r="K2378" s="39">
        <f>[2]Emissions!K240</f>
        <v>0</v>
      </c>
      <c r="L2378" s="39">
        <f>[2]Emissions!L240</f>
        <v>0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59.90047349999999</v>
      </c>
      <c r="F2379" s="39">
        <f>[2]Emissions!F58</f>
        <v>44.925355125000003</v>
      </c>
      <c r="G2379" s="39">
        <f>[2]Emissions!G58</f>
        <v>29.950236749999991</v>
      </c>
      <c r="H2379" s="39">
        <f>[2]Emissions!H58</f>
        <v>14.975118374999999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589.72116544000005</v>
      </c>
      <c r="F2380" s="39">
        <f>[2]Emissions!F285</f>
        <v>442.29087408000009</v>
      </c>
      <c r="G2380" s="39">
        <f>[2]Emissions!G285</f>
        <v>294.86058272000008</v>
      </c>
      <c r="H2380" s="39">
        <f>[2]Emissions!H285</f>
        <v>147.43029136000001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9791.5421957500021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9.7290285399999981</v>
      </c>
      <c r="F2382" s="39">
        <f>[2]Emissions!F215</f>
        <v>9.5388702548999955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25625.785821680569</v>
      </c>
      <c r="F2385" s="39">
        <f>[2]Emissions!F300</f>
        <v>14645.0691378266</v>
      </c>
      <c r="G2385" s="39">
        <f>[2]Emissions!G300</f>
        <v>6216.031604015624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</v>
      </c>
      <c r="H2386" s="39">
        <f>[2]Emissions!H265</f>
        <v>5.6288198714285729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15.428045700000011</v>
      </c>
      <c r="F2389" s="39">
        <f>[2]Emissions!F78</f>
        <v>35.915478981372559</v>
      </c>
      <c r="G2389" s="39">
        <f>[2]Emissions!G78</f>
        <v>48.171503571018789</v>
      </c>
      <c r="H2389" s="39">
        <f>[2]Emissions!H78</f>
        <v>65.53341708635277</v>
      </c>
      <c r="I2389" s="39">
        <f>[2]Emissions!I78</f>
        <v>65.53341708635277</v>
      </c>
      <c r="J2389" s="39">
        <f>[2]Emissions!J78</f>
        <v>50.105371386352758</v>
      </c>
      <c r="K2389" s="39">
        <f>[2]Emissions!K78</f>
        <v>1.87806088761475</v>
      </c>
      <c r="L2389" s="39">
        <f>[2]Emissions!L78</f>
        <v>0</v>
      </c>
      <c r="M2389" s="39">
        <f>[2]Emissions!M78</f>
        <v>0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21269.465422914011</v>
      </c>
      <c r="F2391" s="39">
        <f>[2]Emissions!F210</f>
        <v>36186.300102453853</v>
      </c>
      <c r="G2391" s="39">
        <f>[2]Emissions!G210</f>
        <v>48249.267727111037</v>
      </c>
      <c r="H2391" s="39">
        <f>[2]Emissions!H210</f>
        <v>39201.311350997392</v>
      </c>
      <c r="I2391" s="39">
        <f>[2]Emissions!I210</f>
        <v>30519.844582431699</v>
      </c>
      <c r="J2391" s="39">
        <f>[2]Emissions!J210</f>
        <v>37623.798933650818</v>
      </c>
      <c r="K2391" s="39">
        <f>[2]Emissions!K210</f>
        <v>21957.788684360861</v>
      </c>
      <c r="L2391" s="39">
        <f>[2]Emissions!L210</f>
        <v>0</v>
      </c>
      <c r="M2391" s="39">
        <f>[2]Emissions!M210</f>
        <v>0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2834.890073730106</v>
      </c>
      <c r="I2392" s="39">
        <f>[2]Emissions!I175</f>
        <v>0</v>
      </c>
      <c r="J2392" s="39">
        <f>[2]Emissions!J175</f>
        <v>0</v>
      </c>
      <c r="K2392" s="39">
        <f>[2]Emissions!K175</f>
        <v>0</v>
      </c>
      <c r="L2392" s="39">
        <f>[2]Emissions!L175</f>
        <v>0</v>
      </c>
      <c r="M2392" s="39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19.034391552394119</v>
      </c>
      <c r="F2397" s="39">
        <f>[2]Emissions!F127</f>
        <v>19.034391552394119</v>
      </c>
      <c r="G2397" s="39">
        <f>[2]Emissions!G127</f>
        <v>19.034391552394119</v>
      </c>
      <c r="H2397" s="39">
        <f>[2]Emissions!H127</f>
        <v>19.034391552394119</v>
      </c>
      <c r="I2397" s="39">
        <f>[2]Emissions!I127</f>
        <v>19.034391552394119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36.068158671874997</v>
      </c>
      <c r="F2398" s="39">
        <f>[2]Emissions!F73</f>
        <v>27.051119003906241</v>
      </c>
      <c r="G2398" s="39">
        <f>[2]Emissions!G73</f>
        <v>18.034079335937491</v>
      </c>
      <c r="H2398" s="39">
        <f>[2]Emissions!H73</f>
        <v>9.0170396679687528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17.95203094615384</v>
      </c>
      <c r="H2399" s="39">
        <f>[2]Emissions!H275</f>
        <v>17.952030946133881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6986.6271324937479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2251.6338773912498</v>
      </c>
      <c r="F2406" s="39">
        <f>[2]Emissions!F185</f>
        <v>2763.5595102148159</v>
      </c>
      <c r="G2406" s="39">
        <f>[2]Emissions!G185</f>
        <v>2763.5595102148159</v>
      </c>
      <c r="H2406" s="39">
        <f>[2]Emissions!H185</f>
        <v>3586.025575638791</v>
      </c>
      <c r="I2406" s="39">
        <f>[2]Emissions!I185</f>
        <v>4299.0659509714478</v>
      </c>
      <c r="J2406" s="39">
        <f>[2]Emissions!J185</f>
        <v>4299.0659509714478</v>
      </c>
      <c r="K2406" s="39">
        <f>[2]Emissions!K185</f>
        <v>0</v>
      </c>
      <c r="L2406" s="39">
        <f>[2]Emissions!L185</f>
        <v>0</v>
      </c>
      <c r="M2406" s="39">
        <f>[2]Emissions!M185</f>
        <v>0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1.5787727654979451</v>
      </c>
      <c r="F2408" s="39">
        <f>[2]Emissions!F117</f>
        <v>0.93311953166095885</v>
      </c>
      <c r="G2408" s="39">
        <f>[2]Emissions!G117</f>
        <v>0.27255476625000002</v>
      </c>
      <c r="H2408" s="39">
        <f>[2]Emissions!H117</f>
        <v>0.27255476625000002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0.89688752678571415</v>
      </c>
      <c r="G2412" s="39">
        <f>[2]Emissions!G97</f>
        <v>0.5979250178571428</v>
      </c>
      <c r="H2412" s="39">
        <f>[2]Emissions!H97</f>
        <v>0.29896250892857151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0.55106166666668455</v>
      </c>
      <c r="F2413" s="39">
        <f>[2]Emissions!F63</f>
        <v>0.52350858333333317</v>
      </c>
      <c r="G2413" s="39">
        <f>[2]Emissions!G63</f>
        <v>0.52350858333333317</v>
      </c>
      <c r="H2413" s="39">
        <f>[2]Emissions!H63</f>
        <v>0.26175429166666658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5.5342285714285707E-3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22221.105070649501</v>
      </c>
      <c r="F2415" s="39">
        <f>[2]Emissions!F150</f>
        <v>23772.7305418662</v>
      </c>
      <c r="G2415" s="39">
        <f>[2]Emissions!G150</f>
        <v>19213.414647002439</v>
      </c>
      <c r="H2415" s="39">
        <f>[2]Emissions!H150</f>
        <v>62825.188269986989</v>
      </c>
      <c r="I2415" s="39">
        <f>[2]Emissions!I150</f>
        <v>45577.982511603033</v>
      </c>
      <c r="J2415" s="39">
        <f>[2]Emissions!J150</f>
        <v>0</v>
      </c>
      <c r="K2415" s="39">
        <f>[2]Emissions!K150</f>
        <v>0</v>
      </c>
      <c r="L2415" s="39">
        <f>[2]Emissions!L150</f>
        <v>0</v>
      </c>
      <c r="M2415" s="39">
        <f>[2]Emissions!M150</f>
        <v>0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8.6991343749999999</v>
      </c>
      <c r="F2416" s="39">
        <f>[2]Emissions!F68</f>
        <v>6.524350781249999</v>
      </c>
      <c r="G2416" s="39">
        <f>[2]Emissions!G68</f>
        <v>6.524350781249999</v>
      </c>
      <c r="H2416" s="39">
        <f>[2]Emissions!H68</f>
        <v>4.1320888281249992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577.05064600740957</v>
      </c>
      <c r="F2417" s="39">
        <f>[2]Emissions!F131</f>
        <v>670.9235963484274</v>
      </c>
      <c r="G2417" s="39">
        <f>[2]Emissions!G131</f>
        <v>719.56139487644612</v>
      </c>
      <c r="H2417" s="39">
        <f>[2]Emissions!H131</f>
        <v>204.33135970406249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-1.87806088761475</v>
      </c>
      <c r="J2419" s="39">
        <f>[2]Emissions!J87</f>
        <v>-1.87806088761475</v>
      </c>
      <c r="K2419" s="39">
        <f>[2]Emissions!K87</f>
        <v>-1.87806088761475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0.23196315526842581</v>
      </c>
      <c r="F2420" s="39">
        <f>[2]Emissions!F234</f>
        <v>0</v>
      </c>
      <c r="G2420" s="39">
        <f>[2]Emissions!G234</f>
        <v>0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0.76592999999999989</v>
      </c>
      <c r="F2422" s="39">
        <f>[2]Emissions!F135</f>
        <v>6.1578949385909301</v>
      </c>
      <c r="G2422" s="39">
        <f>[2]Emissions!G135</f>
        <v>37.888557178010728</v>
      </c>
      <c r="H2422" s="39">
        <f>[2]Emissions!H135</f>
        <v>44.983801773555868</v>
      </c>
      <c r="I2422" s="39">
        <f>[2]Emissions!I135</f>
        <v>585.32921459331067</v>
      </c>
      <c r="J2422" s="39">
        <f>[2]Emissions!J135</f>
        <v>661.18432139604329</v>
      </c>
      <c r="K2422" s="39">
        <f>[2]Emissions!K135</f>
        <v>1401.0750943458411</v>
      </c>
      <c r="L2422" s="39">
        <f>[2]Emissions!L135</f>
        <v>1401.028647449107</v>
      </c>
      <c r="M2422" s="39">
        <f>[2]Emissions!M135</f>
        <v>0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0.20625054957983191</v>
      </c>
      <c r="F2423" s="39">
        <f>[2]Emissions!F228</f>
        <v>1.153226026938623</v>
      </c>
      <c r="G2423" s="39">
        <f>[2]Emissions!G228</f>
        <v>7.0978934996542939</v>
      </c>
      <c r="H2423" s="39">
        <f>[2]Emissions!H228</f>
        <v>0</v>
      </c>
      <c r="I2423" s="39">
        <f>[2]Emissions!I228</f>
        <v>0</v>
      </c>
      <c r="J2423" s="39">
        <f>[2]Emissions!J228</f>
        <v>0</v>
      </c>
      <c r="K2423" s="39">
        <f>[2]Emissions!K228</f>
        <v>0</v>
      </c>
      <c r="L2423" s="39">
        <f>[2]Emissions!L228</f>
        <v>0</v>
      </c>
      <c r="M2423" s="39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1.5244677039992349</v>
      </c>
      <c r="I2424" s="39">
        <f>[2]Emissions!I139</f>
        <v>4.2576531824469601</v>
      </c>
      <c r="J2424" s="39">
        <f>[2]Emissions!J139</f>
        <v>5.982109511247236</v>
      </c>
      <c r="K2424" s="39">
        <f>[2]Emissions!K139</f>
        <v>5.9838929196535524</v>
      </c>
      <c r="L2424" s="39">
        <f>[2]Emissions!L139</f>
        <v>0</v>
      </c>
      <c r="M2424" s="39">
        <f>[2]Emissions!M139</f>
        <v>0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0.24846260365384609</v>
      </c>
      <c r="G2425" s="39">
        <f>[2]Emissions!G144</f>
        <v>0.36087812832923072</v>
      </c>
      <c r="H2425" s="39">
        <f>[2]Emissions!H144</f>
        <v>8.282086788461536E-2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36.140015076923071</v>
      </c>
      <c r="G2427" s="39">
        <f>[2]Emissions!G143</f>
        <v>52.491364120615373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2.122369266346154</v>
      </c>
      <c r="G2430" s="39">
        <f>[2]Emissions!G239</f>
        <v>1.8782734999653219</v>
      </c>
      <c r="H2430" s="39">
        <f>[2]Emissions!H239</f>
        <v>2.6725907904099371</v>
      </c>
      <c r="I2430" s="39">
        <f>[2]Emissions!I239</f>
        <v>0</v>
      </c>
      <c r="J2430" s="39">
        <f>[2]Emissions!J239</f>
        <v>0</v>
      </c>
      <c r="K2430" s="39">
        <f>[2]Emissions!K239</f>
        <v>0</v>
      </c>
      <c r="L2430" s="39">
        <f>[2]Emissions!L239</f>
        <v>0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</v>
      </c>
      <c r="G2431" s="39">
        <f>[2]Emissions!G249</f>
        <v>40.1018793</v>
      </c>
      <c r="H2431" s="39">
        <f>[2]Emissions!H249</f>
        <v>20.05093965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48.295864722353137</v>
      </c>
      <c r="F2432" s="39">
        <f>[2]Emissions!F299</f>
        <v>27.600959551124379</v>
      </c>
      <c r="G2432" s="39">
        <f>[2]Emissions!G299</f>
        <v>11.715099140625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9.0157285714285718E-2</v>
      </c>
      <c r="H2433" s="39">
        <f>[2]Emissions!H264</f>
        <v>4.5078642857142859E-2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8186.1210484200028</v>
      </c>
      <c r="F2436" s="39">
        <f>[2]Emissions!F77</f>
        <v>19056.75314751628</v>
      </c>
      <c r="G2436" s="39">
        <f>[2]Emissions!G77</f>
        <v>25559.799794782572</v>
      </c>
      <c r="H2436" s="39">
        <f>[2]Emissions!H77</f>
        <v>34772.031106018781</v>
      </c>
      <c r="I2436" s="39">
        <f>[2]Emissions!I77</f>
        <v>34772.031106018781</v>
      </c>
      <c r="J2436" s="39">
        <f>[2]Emissions!J77</f>
        <v>26585.91005759878</v>
      </c>
      <c r="K2436" s="39">
        <f>[2]Emissions!K77</f>
        <v>996.4991069683864</v>
      </c>
      <c r="L2436" s="39">
        <f>[2]Emissions!L77</f>
        <v>0</v>
      </c>
      <c r="M2436" s="39">
        <f>[2]Emissions!M77</f>
        <v>0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40.085686812879793</v>
      </c>
      <c r="F2438" s="39">
        <f>[2]Emissions!F209</f>
        <v>68.198831704586965</v>
      </c>
      <c r="G2438" s="39">
        <f>[2]Emissions!G209</f>
        <v>90.933410718264327</v>
      </c>
      <c r="H2438" s="39">
        <f>[2]Emissions!H209</f>
        <v>73.881099417635497</v>
      </c>
      <c r="I2438" s="39">
        <f>[2]Emissions!I209</f>
        <v>57.519496009106113</v>
      </c>
      <c r="J2438" s="39">
        <f>[2]Emissions!J209</f>
        <v>70.908026637110481</v>
      </c>
      <c r="K2438" s="39">
        <f>[2]Emissions!K209</f>
        <v>41.382941357634493</v>
      </c>
      <c r="L2438" s="39">
        <f>[2]Emissions!L209</f>
        <v>0</v>
      </c>
      <c r="M2438" s="39">
        <f>[2]Emissions!M209</f>
        <v>0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22.703337483156211</v>
      </c>
      <c r="I2439" s="39">
        <f>[2]Emissions!I174</f>
        <v>0</v>
      </c>
      <c r="J2439" s="39">
        <f>[2]Emissions!J174</f>
        <v>0</v>
      </c>
      <c r="K2439" s="39">
        <f>[2]Emissions!K174</f>
        <v>0</v>
      </c>
      <c r="L2439" s="39">
        <f>[2]Emissions!L174</f>
        <v>0</v>
      </c>
      <c r="M2439" s="39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10099.64815770032</v>
      </c>
      <c r="F2444" s="39">
        <f>[2]Emissions!F126</f>
        <v>10099.64815770032</v>
      </c>
      <c r="G2444" s="39">
        <f>[2]Emissions!G126</f>
        <v>10099.64815770032</v>
      </c>
      <c r="H2444" s="39">
        <f>[2]Emissions!H126</f>
        <v>10099.64815770032</v>
      </c>
      <c r="I2444" s="39">
        <f>[2]Emissions!I126</f>
        <v>10099.64815770032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19137.76499129687</v>
      </c>
      <c r="F2445" s="39">
        <f>[2]Emissions!F72</f>
        <v>14353.323743472651</v>
      </c>
      <c r="G2445" s="39">
        <f>[2]Emissions!G72</f>
        <v>9568.8824956484368</v>
      </c>
      <c r="H2445" s="39">
        <f>[2]Emissions!H72</f>
        <v>4784.4412478242193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0.1491445384613726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52.669635374999977</v>
      </c>
      <c r="F2447" s="39">
        <f>[2]Emissions!F204</f>
        <v>39.502226531249988</v>
      </c>
      <c r="G2447" s="39">
        <f>[2]Emissions!G204</f>
        <v>26.334817687499999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9.0653512499999955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21.89240522499999</v>
      </c>
      <c r="F2454" s="39">
        <f>[2]Emissions!F184</f>
        <v>26.86980564136913</v>
      </c>
      <c r="G2454" s="39">
        <f>[2]Emissions!G184</f>
        <v>26.86980564136913</v>
      </c>
      <c r="H2454" s="39">
        <f>[2]Emissions!H184</f>
        <v>34.866558829740313</v>
      </c>
      <c r="I2454" s="39">
        <f>[2]Emissions!I184</f>
        <v>41.799377257865302</v>
      </c>
      <c r="J2454" s="39">
        <f>[2]Emissions!J184</f>
        <v>41.799377257865302</v>
      </c>
      <c r="K2454" s="39">
        <f>[2]Emissions!K184</f>
        <v>0</v>
      </c>
      <c r="L2454" s="39">
        <f>[2]Emissions!L184</f>
        <v>0</v>
      </c>
      <c r="M2454" s="39">
        <f>[2]Emissions!M184</f>
        <v>0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182.01587771180479</v>
      </c>
      <c r="F2455" s="39">
        <f>[2]Emissions!F149</f>
        <v>194.72543788559341</v>
      </c>
      <c r="G2455" s="39">
        <f>[2]Emissions!G149</f>
        <v>157.37950564097559</v>
      </c>
      <c r="H2455" s="39">
        <f>[2]Emissions!H149</f>
        <v>514.60905067566125</v>
      </c>
      <c r="I2455" s="39">
        <f>[2]Emissions!I149</f>
        <v>373.33501033394958</v>
      </c>
      <c r="J2455" s="39">
        <f>[2]Emissions!J149</f>
        <v>0</v>
      </c>
      <c r="K2455" s="39">
        <f>[2]Emissions!K149</f>
        <v>0</v>
      </c>
      <c r="L2455" s="39">
        <f>[2]Emissions!L149</f>
        <v>0</v>
      </c>
      <c r="M2455" s="39">
        <f>[2]Emissions!M149</f>
        <v>0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837.69682937320954</v>
      </c>
      <c r="F2456" s="39">
        <f>[2]Emissions!F116</f>
        <v>495.11322349930469</v>
      </c>
      <c r="G2456" s="39">
        <f>[2]Emissions!G116</f>
        <v>144.61755897225001</v>
      </c>
      <c r="H2456" s="39">
        <f>[2]Emissions!H116</f>
        <v>144.61755897225001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894.70597046875014</v>
      </c>
      <c r="F2457" s="39">
        <f>[2]Emissions!F67</f>
        <v>671.02947785156243</v>
      </c>
      <c r="G2457" s="39">
        <f>[2]Emissions!G67</f>
        <v>671.02947785156243</v>
      </c>
      <c r="H2457" s="39">
        <f>[2]Emissions!H67</f>
        <v>424.98533597265629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2.8668992000000002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1.8335899999999999E-2</v>
      </c>
      <c r="F2463" s="39">
        <f>[2]Emissions!F214</f>
        <v>1.7977516499999999E-2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-996.4991069683864</v>
      </c>
      <c r="J2466" s="39">
        <f>[2]Emissions!J86</f>
        <v>-996.49910696838617</v>
      </c>
      <c r="K2466" s="39">
        <f>[2]Emissions!K86</f>
        <v>-996.49910696838617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3.6180644222020019E-3</v>
      </c>
      <c r="F2467" s="39">
        <f>[2]Emissions!F233</f>
        <v>0</v>
      </c>
      <c r="G2467" s="39">
        <f>[2]Emissions!G233</f>
        <v>0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66.329455944446593</v>
      </c>
      <c r="F2468" s="39">
        <f>[2]Emissions!F62</f>
        <v>63.012983147222201</v>
      </c>
      <c r="G2468" s="39">
        <f>[2]Emissions!G62</f>
        <v>63.012983147222187</v>
      </c>
      <c r="H2468" s="39">
        <f>[2]Emissions!H62</f>
        <v>31.5064915736111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200.0863861498996</v>
      </c>
      <c r="I2469" s="39">
        <f>[2]Emissions!I138</f>
        <v>558.8169801961634</v>
      </c>
      <c r="J2469" s="39">
        <f>[2]Emissions!J138</f>
        <v>785.1518733511997</v>
      </c>
      <c r="K2469" s="39">
        <f>[2]Emissions!K138</f>
        <v>785.38594570452869</v>
      </c>
      <c r="L2469" s="39">
        <f>[2]Emissions!L138</f>
        <v>0</v>
      </c>
      <c r="M2469" s="39">
        <f>[2]Emissions!M138</f>
        <v>0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2138.359517082692</v>
      </c>
      <c r="G2470" s="39">
        <f>[2]Emissions!G142</f>
        <v>3105.8484008116611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6003.4298023538986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352.45842523076908</v>
      </c>
      <c r="F2473" s="39">
        <f>[2]Emissions!F238</f>
        <v>308.70825692307687</v>
      </c>
      <c r="G2473" s="39">
        <f>[2]Emissions!G238</f>
        <v>273.20341817677411</v>
      </c>
      <c r="H2473" s="39">
        <f>[2]Emissions!H238</f>
        <v>388.74047860508182</v>
      </c>
      <c r="I2473" s="39">
        <f>[2]Emissions!I238</f>
        <v>0</v>
      </c>
      <c r="J2473" s="39">
        <f>[2]Emissions!J238</f>
        <v>0</v>
      </c>
      <c r="K2473" s="39">
        <f>[2]Emissions!K238</f>
        <v>0</v>
      </c>
      <c r="L2473" s="39">
        <f>[2]Emissions!L238</f>
        <v>0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9791.5421957500021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21269.465422914011</v>
      </c>
      <c r="F2477" s="39">
        <f>[2]Emissions!F208</f>
        <v>36186.300102453853</v>
      </c>
      <c r="G2477" s="39">
        <f>[2]Emissions!G208</f>
        <v>48249.267727111037</v>
      </c>
      <c r="H2477" s="39">
        <f>[2]Emissions!H208</f>
        <v>39201.311350997392</v>
      </c>
      <c r="I2477" s="39">
        <f>[2]Emissions!I208</f>
        <v>30519.844582431699</v>
      </c>
      <c r="J2477" s="39">
        <f>[2]Emissions!J208</f>
        <v>37623.798933650818</v>
      </c>
      <c r="K2477" s="39">
        <f>[2]Emissions!K208</f>
        <v>21957.788684360861</v>
      </c>
      <c r="L2477" s="39">
        <f>[2]Emissions!L208</f>
        <v>0</v>
      </c>
      <c r="M2477" s="39">
        <f>[2]Emissions!M208</f>
        <v>0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2834.890073730106</v>
      </c>
      <c r="I2478" s="39">
        <f>[2]Emissions!I173</f>
        <v>0</v>
      </c>
      <c r="J2478" s="39">
        <f>[2]Emissions!J173</f>
        <v>0</v>
      </c>
      <c r="K2478" s="39">
        <f>[2]Emissions!K173</f>
        <v>0</v>
      </c>
      <c r="L2478" s="39">
        <f>[2]Emissions!L173</f>
        <v>0</v>
      </c>
      <c r="M2478" s="39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190.34391552394121</v>
      </c>
      <c r="F2484" s="39">
        <f>[2]Emissions!F125</f>
        <v>190.34391552394121</v>
      </c>
      <c r="G2484" s="39">
        <f>[2]Emissions!G125</f>
        <v>190.34391552394121</v>
      </c>
      <c r="H2484" s="39">
        <f>[2]Emissions!H125</f>
        <v>190.34391552394121</v>
      </c>
      <c r="I2484" s="39">
        <f>[2]Emissions!I125</f>
        <v>190.34391552394121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360.68158671874988</v>
      </c>
      <c r="F2485" s="39">
        <f>[2]Emissions!F71</f>
        <v>270.51119003906251</v>
      </c>
      <c r="G2485" s="39">
        <f>[2]Emissions!G71</f>
        <v>180.34079335937491</v>
      </c>
      <c r="H2485" s="39">
        <f>[2]Emissions!H71</f>
        <v>90.170396679687514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17.95203094615384</v>
      </c>
      <c r="H2486" s="39">
        <f>[2]Emissions!H273</f>
        <v>17.952030946133881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6986.6271324937479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2251.6338773912498</v>
      </c>
      <c r="F2494" s="39">
        <f>[2]Emissions!F183</f>
        <v>2763.5595102148159</v>
      </c>
      <c r="G2494" s="39">
        <f>[2]Emissions!G183</f>
        <v>2763.5595102148159</v>
      </c>
      <c r="H2494" s="39">
        <f>[2]Emissions!H183</f>
        <v>3586.025575638791</v>
      </c>
      <c r="I2494" s="39">
        <f>[2]Emissions!I183</f>
        <v>4299.0659509714478</v>
      </c>
      <c r="J2494" s="39">
        <f>[2]Emissions!J183</f>
        <v>4299.0659509714478</v>
      </c>
      <c r="K2494" s="39">
        <f>[2]Emissions!K183</f>
        <v>0</v>
      </c>
      <c r="L2494" s="39">
        <f>[2]Emissions!L183</f>
        <v>0</v>
      </c>
      <c r="M2494" s="39">
        <f>[2]Emissions!M183</f>
        <v>0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15.787727654979451</v>
      </c>
      <c r="F2495" s="39">
        <f>[2]Emissions!F115</f>
        <v>9.3311953166095893</v>
      </c>
      <c r="G2495" s="39">
        <f>[2]Emissions!G115</f>
        <v>2.7255476624999999</v>
      </c>
      <c r="H2495" s="39">
        <f>[2]Emissions!H115</f>
        <v>2.7255476624999999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5.9792501785714274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589.72116544000005</v>
      </c>
      <c r="F2501" s="39">
        <f>[2]Emissions!F283</f>
        <v>442.29087408000009</v>
      </c>
      <c r="G2501" s="39">
        <f>[2]Emissions!G283</f>
        <v>294.86058272000008</v>
      </c>
      <c r="H2501" s="39">
        <f>[2]Emissions!H283</f>
        <v>147.43029136000001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9.7290285399999981</v>
      </c>
      <c r="F2502" s="39">
        <f>[2]Emissions!F213</f>
        <v>9.5388702548999955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25625.785821680569</v>
      </c>
      <c r="F2505" s="39">
        <f>[2]Emissions!F298</f>
        <v>14645.0691378266</v>
      </c>
      <c r="G2505" s="39">
        <f>[2]Emissions!G298</f>
        <v>6216.031604015624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</v>
      </c>
      <c r="H2506" s="39">
        <f>[2]Emissions!H263</f>
        <v>5.6288198714285729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4396.576350532644</v>
      </c>
      <c r="F2508" s="39">
        <f>[2]Emissions!F130</f>
        <v>5111.7988293213511</v>
      </c>
      <c r="G2508" s="39">
        <f>[2]Emissions!G130</f>
        <v>5482.3725323919707</v>
      </c>
      <c r="H2508" s="39">
        <f>[2]Emissions!H130</f>
        <v>1556.81035965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154.2804570000001</v>
      </c>
      <c r="F2509" s="39">
        <f>[2]Emissions!F76</f>
        <v>359.15478981372547</v>
      </c>
      <c r="G2509" s="39">
        <f>[2]Emissions!G76</f>
        <v>481.71503571018792</v>
      </c>
      <c r="H2509" s="39">
        <f>[2]Emissions!H76</f>
        <v>655.33417086352756</v>
      </c>
      <c r="I2509" s="39">
        <f>[2]Emissions!I76</f>
        <v>655.33417086352756</v>
      </c>
      <c r="J2509" s="39">
        <f>[2]Emissions!J76</f>
        <v>501.05371386352761</v>
      </c>
      <c r="K2509" s="39">
        <f>[2]Emissions!K76</f>
        <v>18.7806088761475</v>
      </c>
      <c r="L2509" s="39">
        <f>[2]Emissions!L76</f>
        <v>0</v>
      </c>
      <c r="M2509" s="39">
        <f>[2]Emissions!M76</f>
        <v>0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-18.7806088761475</v>
      </c>
      <c r="J2510" s="39">
        <f>[2]Emissions!J85</f>
        <v>-18.7806088761475</v>
      </c>
      <c r="K2510" s="39">
        <f>[2]Emissions!K85</f>
        <v>-18.7806088761475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0.4748709554140127</v>
      </c>
      <c r="F2511" s="39">
        <f>[2]Emissions!F232</f>
        <v>0</v>
      </c>
      <c r="G2511" s="39">
        <f>[2]Emissions!G232</f>
        <v>0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22221.105070649501</v>
      </c>
      <c r="F2512" s="39">
        <f>[2]Emissions!F148</f>
        <v>23772.7305418662</v>
      </c>
      <c r="G2512" s="39">
        <f>[2]Emissions!G148</f>
        <v>19213.414647002439</v>
      </c>
      <c r="H2512" s="39">
        <f>[2]Emissions!H148</f>
        <v>62825.188269986989</v>
      </c>
      <c r="I2512" s="39">
        <f>[2]Emissions!I148</f>
        <v>45577.982511603033</v>
      </c>
      <c r="J2512" s="39">
        <f>[2]Emissions!J148</f>
        <v>0</v>
      </c>
      <c r="K2512" s="39">
        <f>[2]Emissions!K148</f>
        <v>0</v>
      </c>
      <c r="L2512" s="39">
        <f>[2]Emissions!L148</f>
        <v>0</v>
      </c>
      <c r="M2512" s="39">
        <f>[2]Emissions!M148</f>
        <v>0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1.53186</v>
      </c>
      <c r="F2513" s="39">
        <f>[2]Emissions!F134</f>
        <v>12.31578987718186</v>
      </c>
      <c r="G2513" s="39">
        <f>[2]Emissions!G134</f>
        <v>75.777114356021457</v>
      </c>
      <c r="H2513" s="39">
        <f>[2]Emissions!H134</f>
        <v>89.967603547111736</v>
      </c>
      <c r="I2513" s="39">
        <f>[2]Emissions!I134</f>
        <v>1170.6584291866211</v>
      </c>
      <c r="J2513" s="39">
        <f>[2]Emissions!J134</f>
        <v>1322.368642792087</v>
      </c>
      <c r="K2513" s="39">
        <f>[2]Emissions!K134</f>
        <v>2802.1501886916822</v>
      </c>
      <c r="L2513" s="39">
        <f>[2]Emissions!L134</f>
        <v>2802.057294898214</v>
      </c>
      <c r="M2513" s="39">
        <f>[2]Emissions!M134</f>
        <v>0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43.495671874999999</v>
      </c>
      <c r="F2514" s="39">
        <f>[2]Emissions!F66</f>
        <v>32.621753906249999</v>
      </c>
      <c r="G2514" s="39">
        <f>[2]Emissions!G66</f>
        <v>32.621753906249999</v>
      </c>
      <c r="H2514" s="39">
        <f>[2]Emissions!H66</f>
        <v>20.660444140625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0.41250109915966382</v>
      </c>
      <c r="F2515" s="39">
        <f>[2]Emissions!F227</f>
        <v>2.3064520538772468</v>
      </c>
      <c r="G2515" s="39">
        <f>[2]Emissions!G227</f>
        <v>14.19578699930859</v>
      </c>
      <c r="H2515" s="39">
        <f>[2]Emissions!H227</f>
        <v>0</v>
      </c>
      <c r="I2515" s="39">
        <f>[2]Emissions!I227</f>
        <v>0</v>
      </c>
      <c r="J2515" s="39">
        <f>[2]Emissions!J227</f>
        <v>0</v>
      </c>
      <c r="K2515" s="39">
        <f>[2]Emissions!K227</f>
        <v>0</v>
      </c>
      <c r="L2515" s="39">
        <f>[2]Emissions!L227</f>
        <v>0</v>
      </c>
      <c r="M2515" s="39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6.9177857142857157E-3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456.38456000000002</v>
      </c>
      <c r="F2517" s="39">
        <f>[2]Emissions!F57</f>
        <v>342.28841999999992</v>
      </c>
      <c r="G2517" s="39">
        <f>[2]Emissions!G57</f>
        <v>228.19228000000001</v>
      </c>
      <c r="H2517" s="39">
        <f>[2]Emissions!H57</f>
        <v>114.09614000000001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2.755308333333423</v>
      </c>
      <c r="F2518" s="39">
        <f>[2]Emissions!F61</f>
        <v>2.6175429166666659</v>
      </c>
      <c r="G2518" s="39">
        <f>[2]Emissions!G61</f>
        <v>2.6175429166666659</v>
      </c>
      <c r="H2518" s="39">
        <f>[2]Emissions!H61</f>
        <v>1.308771458333333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-1.180369719755276</v>
      </c>
      <c r="G2519" s="39">
        <f>[2]Emissions!G14</f>
        <v>0</v>
      </c>
      <c r="H2519" s="39">
        <f>[2]Emissions!H14</f>
        <v>0</v>
      </c>
      <c r="I2519" s="39">
        <f>[2]Emissions!I14</f>
        <v>-0.19144791304255709</v>
      </c>
      <c r="J2519" s="39">
        <f>[2]Emissions!J14</f>
        <v>-0.19144791304255709</v>
      </c>
      <c r="K2519" s="39">
        <f>[2]Emissions!K14</f>
        <v>-0.30034423986247327</v>
      </c>
      <c r="L2519" s="39">
        <f>[2]Emissions!L14</f>
        <v>-0.14423045604303861</v>
      </c>
      <c r="M2519" s="39">
        <f>[2]Emissions!M14</f>
        <v>-2.4427710003074878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15.283385270297449</v>
      </c>
      <c r="F2520" s="39">
        <f>[2]Emissions!F43</f>
        <v>11.468965992187499</v>
      </c>
      <c r="G2520" s="39">
        <f>[2]Emissions!G43</f>
        <v>7.6459773281249994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14.99008816020884</v>
      </c>
      <c r="F2521" s="39">
        <f>[2]Emissions!F38</f>
        <v>8.6393525490203125</v>
      </c>
      <c r="G2521" s="39">
        <f>[2]Emissions!G38</f>
        <v>7.6566888750000004</v>
      </c>
      <c r="H2521" s="39">
        <f>[2]Emissions!H38</f>
        <v>3.8283444375000011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334.49006720361501</v>
      </c>
      <c r="F2522" s="39">
        <f>[2]Emissions!F53</f>
        <v>347.18751597720211</v>
      </c>
      <c r="G2522" s="39">
        <f>[2]Emissions!G53</f>
        <v>400.13698464421071</v>
      </c>
      <c r="H2522" s="39">
        <f>[2]Emissions!H53</f>
        <v>403.44081364842867</v>
      </c>
      <c r="I2522" s="39">
        <f>[2]Emissions!I53</f>
        <v>409.34761059497242</v>
      </c>
      <c r="J2522" s="39">
        <f>[2]Emissions!J53</f>
        <v>421.04348324067553</v>
      </c>
      <c r="K2522" s="39">
        <f>[2]Emissions!K53</f>
        <v>430.0318492573777</v>
      </c>
      <c r="L2522" s="39">
        <f>[2]Emissions!L53</f>
        <v>437.52727266616449</v>
      </c>
      <c r="M2522" s="39">
        <f>[2]Emissions!M53</f>
        <v>442.94677031949868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0.47606874999999998</v>
      </c>
      <c r="F2523" s="39">
        <f>[2]Emissions!F33</f>
        <v>0.18792187499999999</v>
      </c>
      <c r="G2523" s="39">
        <f>[2]Emissions!G33</f>
        <v>0.23803437499999999</v>
      </c>
      <c r="H2523" s="39">
        <f>[2]Emissions!H33</f>
        <v>0.1190171874999999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0</v>
      </c>
      <c r="F2524" s="39">
        <f>[2]Emissions!F19</f>
        <v>8.6152166894282551</v>
      </c>
      <c r="G2524" s="39">
        <f>[2]Emissions!G19</f>
        <v>0</v>
      </c>
      <c r="H2524" s="39">
        <f>[2]Emissions!H19</f>
        <v>8.6152166894282569</v>
      </c>
      <c r="I2524" s="39">
        <f>[2]Emissions!I19</f>
        <v>64.162945721968143</v>
      </c>
      <c r="J2524" s="39">
        <f>[2]Emissions!J19</f>
        <v>125.9665070062379</v>
      </c>
      <c r="K2524" s="39">
        <f>[2]Emissions!K19</f>
        <v>303.95817437852071</v>
      </c>
      <c r="L2524" s="39">
        <f>[2]Emissions!L19</f>
        <v>305.59959564120783</v>
      </c>
      <c r="M2524" s="39">
        <f>[2]Emissions!M19</f>
        <v>251.83276137817319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1.2371199634145289</v>
      </c>
      <c r="F2525" s="39">
        <f>[2]Emissions!F48</f>
        <v>2.0423298611763641</v>
      </c>
      <c r="G2525" s="39">
        <f>[2]Emissions!G48</f>
        <v>4.5434712341359456</v>
      </c>
      <c r="H2525" s="39">
        <f>[2]Emissions!H48</f>
        <v>6.2496005657510159</v>
      </c>
      <c r="I2525" s="39">
        <f>[2]Emissions!I48</f>
        <v>6.3994690909652832</v>
      </c>
      <c r="J2525" s="39">
        <f>[2]Emissions!J48</f>
        <v>6.2967243574273226</v>
      </c>
      <c r="K2525" s="39">
        <f>[2]Emissions!K48</f>
        <v>3.7955829844677398</v>
      </c>
      <c r="L2525" s="39">
        <f>[2]Emissions!L48</f>
        <v>0</v>
      </c>
      <c r="M2525" s="39">
        <f>[2]Emissions!M48</f>
        <v>0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7.4227197804871716</v>
      </c>
      <c r="F2526" s="39">
        <f>[2]Emissions!F28</f>
        <v>7.4227197804871716</v>
      </c>
      <c r="G2526" s="39">
        <f>[2]Emissions!G28</f>
        <v>27.259342734388749</v>
      </c>
      <c r="H2526" s="39">
        <f>[2]Emissions!H28</f>
        <v>27.259342734388749</v>
      </c>
      <c r="I2526" s="39">
        <f>[2]Emissions!I28</f>
        <v>19.836622953901578</v>
      </c>
      <c r="J2526" s="39">
        <f>[2]Emissions!J28</f>
        <v>19.836622953901578</v>
      </c>
      <c r="K2526" s="39">
        <f>[2]Emissions!K28</f>
        <v>0</v>
      </c>
      <c r="L2526" s="39">
        <f>[2]Emissions!L28</f>
        <v>0</v>
      </c>
      <c r="M2526" s="39">
        <f>[2]Emissions!M28</f>
        <v>0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44.472035526152027</v>
      </c>
      <c r="G2528" s="39">
        <f>[2]Emissions!G23</f>
        <v>42.161450299999998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30.025693858336499</v>
      </c>
      <c r="F2529" s="39">
        <f>[2]Emissions!F4</f>
        <v>16.155484581154369</v>
      </c>
      <c r="G2529" s="39">
        <f>[2]Emissions!G4</f>
        <v>43.151695291290572</v>
      </c>
      <c r="H2529" s="39">
        <f>[2]Emissions!H4</f>
        <v>18.32089735643051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3.1252413356795259</v>
      </c>
      <c r="L2529" s="39">
        <f>[2]Emissions!L4</f>
        <v>2.7840956191807851</v>
      </c>
      <c r="M2529" s="39">
        <f>[2]Emissions!M4</f>
        <v>2.4427710003074878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140.7084190909091</v>
      </c>
      <c r="F2530" s="39">
        <f>[2]Emissions!F17</f>
        <v>200.50949720454551</v>
      </c>
      <c r="G2530" s="39">
        <f>[2]Emissions!G17</f>
        <v>70.354209545454552</v>
      </c>
      <c r="H2530" s="39">
        <f>[2]Emissions!H17</f>
        <v>66.836499068181809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906.19037320114239</v>
      </c>
      <c r="F2531" s="39">
        <f>[2]Emissions!F27</f>
        <v>906.19037320114239</v>
      </c>
      <c r="G2531" s="39">
        <f>[2]Emissions!G27</f>
        <v>3327.9114254899609</v>
      </c>
      <c r="H2531" s="39">
        <f>[2]Emissions!H27</f>
        <v>3327.9114254899609</v>
      </c>
      <c r="I2531" s="39">
        <f>[2]Emissions!I27</f>
        <v>2421.721052288819</v>
      </c>
      <c r="J2531" s="39">
        <f>[2]Emissions!J27</f>
        <v>2421.7210522888181</v>
      </c>
      <c r="K2531" s="39">
        <f>[2]Emissions!K27</f>
        <v>0</v>
      </c>
      <c r="L2531" s="39">
        <f>[2]Emissions!L27</f>
        <v>0</v>
      </c>
      <c r="M2531" s="39">
        <f>[2]Emissions!M27</f>
        <v>0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8109.3642244198263</v>
      </c>
      <c r="F2532" s="39">
        <f>[2]Emissions!F42</f>
        <v>6085.4333554546874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1541.7305672774801</v>
      </c>
      <c r="F2533" s="39">
        <f>[2]Emissions!F37</f>
        <v>888.5574096667392</v>
      </c>
      <c r="G2533" s="39">
        <f>[2]Emissions!G37</f>
        <v>787.49045079375003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40818.735166544007</v>
      </c>
      <c r="F2534" s="39">
        <f>[2]Emissions!F52</f>
        <v>42368.25173887275</v>
      </c>
      <c r="G2534" s="39">
        <f>[2]Emissions!G52</f>
        <v>48540.365842123567</v>
      </c>
      <c r="H2534" s="39">
        <f>[2]Emissions!H52</f>
        <v>48942.182728129781</v>
      </c>
      <c r="I2534" s="39">
        <f>[2]Emissions!I52</f>
        <v>49953.808060427313</v>
      </c>
      <c r="J2534" s="39">
        <f>[2]Emissions!J52</f>
        <v>51386.409523638496</v>
      </c>
      <c r="K2534" s="39">
        <f>[2]Emissions!K52</f>
        <v>52488.841817420063</v>
      </c>
      <c r="L2534" s="39">
        <f>[2]Emissions!L52</f>
        <v>53409.257229283379</v>
      </c>
      <c r="M2534" s="39">
        <f>[2]Emissions!M52</f>
        <v>54076.418209838812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57.302808541666657</v>
      </c>
      <c r="F2535" s="39">
        <f>[2]Emissions!F32</f>
        <v>22.619529687499998</v>
      </c>
      <c r="G2535" s="39">
        <f>[2]Emissions!G32</f>
        <v>28.651404270833329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656.41585258774887</v>
      </c>
      <c r="F2536" s="39">
        <f>[2]Emissions!F47</f>
        <v>1083.660224340179</v>
      </c>
      <c r="G2536" s="39">
        <f>[2]Emissions!G47</f>
        <v>2410.7658368325328</v>
      </c>
      <c r="H2536" s="39">
        <f>[2]Emissions!H47</f>
        <v>3316.038060187489</v>
      </c>
      <c r="I2536" s="39">
        <f>[2]Emissions!I47</f>
        <v>3395.5582996661792</v>
      </c>
      <c r="J2536" s="39">
        <f>[2]Emissions!J47</f>
        <v>3341.0419440509372</v>
      </c>
      <c r="K2536" s="39">
        <f>[2]Emissions!K47</f>
        <v>2013.9363315585831</v>
      </c>
      <c r="L2536" s="39">
        <f>[2]Emissions!L47</f>
        <v>0</v>
      </c>
      <c r="M2536" s="39">
        <f>[2]Emissions!M47</f>
        <v>0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-626.30417330214925</v>
      </c>
      <c r="G2537" s="39">
        <f>[2]Emissions!G13</f>
        <v>0</v>
      </c>
      <c r="H2537" s="39">
        <f>[2]Emissions!H13</f>
        <v>0</v>
      </c>
      <c r="I2537" s="39">
        <f>[2]Emissions!I13</f>
        <v>-101.58226266038081</v>
      </c>
      <c r="J2537" s="39">
        <f>[2]Emissions!J13</f>
        <v>-101.58226266038081</v>
      </c>
      <c r="K2537" s="39">
        <f>[2]Emissions!K13</f>
        <v>-159.36265367102831</v>
      </c>
      <c r="L2537" s="39">
        <f>[2]Emissions!L13</f>
        <v>-76.528679976436251</v>
      </c>
      <c r="M2537" s="39">
        <f>[2]Emissions!M13</f>
        <v>-1296.1342927631531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10294.42078158334</v>
      </c>
      <c r="F2538" s="39">
        <f>[2]Emissions!F22</f>
        <v>5429.2943371510628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4115.8402258447904</v>
      </c>
      <c r="F2539" s="39">
        <f>[2]Emissions!F3</f>
        <v>2842.2972049280861</v>
      </c>
      <c r="G2539" s="39">
        <f>[2]Emissions!G3</f>
        <v>6700.6490793945568</v>
      </c>
      <c r="H2539" s="39">
        <f>[2]Emissions!H3</f>
        <v>2611.452160314519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1658.2530527115559</v>
      </c>
      <c r="L2539" s="39">
        <f>[2]Emissions!L3</f>
        <v>1477.241135537324</v>
      </c>
      <c r="M2539" s="39">
        <f>[2]Emissions!M3</f>
        <v>1296.1342927631531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37.113598902435868</v>
      </c>
      <c r="F2540" s="39">
        <f>[2]Emissions!F26</f>
        <v>37.113598902435861</v>
      </c>
      <c r="G2540" s="39">
        <f>[2]Emissions!G26</f>
        <v>136.29671367194379</v>
      </c>
      <c r="H2540" s="39">
        <f>[2]Emissions!H26</f>
        <v>136.29671367194379</v>
      </c>
      <c r="I2540" s="39">
        <f>[2]Emissions!I26</f>
        <v>99.183114769507924</v>
      </c>
      <c r="J2540" s="39">
        <f>[2]Emissions!J26</f>
        <v>99.183114769507895</v>
      </c>
      <c r="K2540" s="39">
        <f>[2]Emissions!K26</f>
        <v>0</v>
      </c>
      <c r="L2540" s="39">
        <f>[2]Emissions!L26</f>
        <v>0</v>
      </c>
      <c r="M2540" s="39">
        <f>[2]Emissions!M26</f>
        <v>0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74.950440801044223</v>
      </c>
      <c r="F2541" s="39">
        <f>[2]Emissions!F36</f>
        <v>43.196762745101573</v>
      </c>
      <c r="G2541" s="39">
        <f>[2]Emissions!G36</f>
        <v>38.283444375000002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1672.4503360180749</v>
      </c>
      <c r="F2542" s="39">
        <f>[2]Emissions!F51</f>
        <v>1735.937579886011</v>
      </c>
      <c r="G2542" s="39">
        <f>[2]Emissions!G51</f>
        <v>2000.6849232210541</v>
      </c>
      <c r="H2542" s="39">
        <f>[2]Emissions!H51</f>
        <v>2017.2040682421441</v>
      </c>
      <c r="I2542" s="39">
        <f>[2]Emissions!I51</f>
        <v>2046.738052974863</v>
      </c>
      <c r="J2542" s="39">
        <f>[2]Emissions!J51</f>
        <v>2105.217416203378</v>
      </c>
      <c r="K2542" s="39">
        <f>[2]Emissions!K51</f>
        <v>2150.1592462868898</v>
      </c>
      <c r="L2542" s="39">
        <f>[2]Emissions!L51</f>
        <v>2187.6363633308229</v>
      </c>
      <c r="M2542" s="39">
        <f>[2]Emissions!M51</f>
        <v>2214.7338515974939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2.3803437500000002</v>
      </c>
      <c r="F2543" s="39">
        <f>[2]Emissions!F31</f>
        <v>0.93960937500000019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12.37119963414529</v>
      </c>
      <c r="F2544" s="39">
        <f>[2]Emissions!F46</f>
        <v>20.423298611763631</v>
      </c>
      <c r="G2544" s="39">
        <f>[2]Emissions!G46</f>
        <v>45.434712341359457</v>
      </c>
      <c r="H2544" s="39">
        <f>[2]Emissions!H46</f>
        <v>62.496005657510167</v>
      </c>
      <c r="I2544" s="39">
        <f>[2]Emissions!I46</f>
        <v>63.994690909652832</v>
      </c>
      <c r="J2544" s="39">
        <f>[2]Emissions!J46</f>
        <v>62.96724357427324</v>
      </c>
      <c r="K2544" s="39">
        <f>[2]Emissions!K46</f>
        <v>37.955829844677403</v>
      </c>
      <c r="L2544" s="39">
        <f>[2]Emissions!L46</f>
        <v>0</v>
      </c>
      <c r="M2544" s="39">
        <f>[2]Emissions!M46</f>
        <v>0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25.968133834616069</v>
      </c>
      <c r="G2545" s="39">
        <f>[2]Emissions!G12</f>
        <v>0</v>
      </c>
      <c r="H2545" s="39">
        <f>[2]Emissions!H12</f>
        <v>0</v>
      </c>
      <c r="I2545" s="39">
        <f>[2]Emissions!I12</f>
        <v>-1.9144791304255699</v>
      </c>
      <c r="J2545" s="39">
        <f>[2]Emissions!J12</f>
        <v>-1.9144791304255711</v>
      </c>
      <c r="K2545" s="39">
        <f>[2]Emissions!K12</f>
        <v>-3.0034423986247321</v>
      </c>
      <c r="L2545" s="39">
        <f>[2]Emissions!L12</f>
        <v>-1.442304560430385</v>
      </c>
      <c r="M2545" s="39">
        <f>[2]Emissions!M12</f>
        <v>47.614628789402921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152.8338527029745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38.22988664062499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421.61450300000013</v>
      </c>
      <c r="F2547" s="39">
        <f>[2]Emissions!F21</f>
        <v>222.36017763076021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156.9524906231226</v>
      </c>
      <c r="F2548" s="39">
        <f>[2]Emissions!F2</f>
        <v>94.2403267234005</v>
      </c>
      <c r="G2548" s="39">
        <f>[2]Emissions!G2</f>
        <v>234.2285626792343</v>
      </c>
      <c r="H2548" s="39">
        <f>[2]Emissions!H2</f>
        <v>100.10416962500049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31.252413356795259</v>
      </c>
      <c r="L2548" s="39">
        <f>[2]Emissions!L2</f>
        <v>27.840956191807841</v>
      </c>
      <c r="M2548" s="39">
        <f>[2]Emissions!M2</f>
        <v>24.427710003074878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R25" zoomScale="55" zoomScaleNormal="55" workbookViewId="0">
      <selection activeCell="AU79" sqref="AU79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238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327.8311653774777</v>
      </c>
      <c r="P2" s="14">
        <f t="shared" si="6"/>
        <v>300.59406640030443</v>
      </c>
      <c r="Q2" s="14">
        <f t="shared" si="6"/>
        <v>252.46370413137916</v>
      </c>
      <c r="R2" s="14">
        <f t="shared" si="6"/>
        <v>208.74335785299832</v>
      </c>
      <c r="S2" s="14">
        <f t="shared" si="6"/>
        <v>155.32120305080031</v>
      </c>
      <c r="T2" s="14">
        <f t="shared" si="6"/>
        <v>91.651535630346601</v>
      </c>
      <c r="U2" s="14">
        <f t="shared" si="6"/>
        <v>0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0.30400493071065354</v>
      </c>
      <c r="AB2" s="22">
        <f>'Electricity generation'!P2*1000/(P2*8760)</f>
        <v>0.32706880355733842</v>
      </c>
      <c r="AC2" s="22">
        <f>'Electricity generation'!Q2*1000/(Q2*8760)</f>
        <v>0.21302874833016019</v>
      </c>
      <c r="AD2" s="22">
        <f>'Electricity generation'!R2*1000/(R2*8760)</f>
        <v>0.10172943994126581</v>
      </c>
      <c r="AE2" s="22">
        <f>'Electricity generation'!S2*1000/(S2*8760)</f>
        <v>6.8359452762220038E-2</v>
      </c>
      <c r="AF2" s="22">
        <f>'Electricity generation'!T2*1000/(T2*8760)</f>
        <v>0</v>
      </c>
      <c r="AG2" s="22" t="e">
        <f>'Electricity generation'!U2*1000/(U2*8760)</f>
        <v>#DIV/0!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338.34485769474361</v>
      </c>
      <c r="P3" s="14">
        <f t="shared" ref="P3:W3" si="7">(SUMIF($B:$B,"*NGA*",D:D)-SUMIF($B:$B,"*NGA*CCS*",D:D))</f>
        <v>383.76088127853882</v>
      </c>
      <c r="Q3" s="14">
        <f t="shared" si="7"/>
        <v>389.89066095890405</v>
      </c>
      <c r="R3" s="14">
        <f t="shared" si="7"/>
        <v>306.42944883494846</v>
      </c>
      <c r="S3" s="14">
        <f t="shared" si="7"/>
        <v>266.14450442820055</v>
      </c>
      <c r="T3" s="14">
        <f t="shared" si="7"/>
        <v>215.73947509893461</v>
      </c>
      <c r="U3" s="14">
        <f t="shared" si="7"/>
        <v>165.1250537925888</v>
      </c>
      <c r="V3" s="14">
        <f t="shared" si="7"/>
        <v>64.180174967021827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0.28902319091557743</v>
      </c>
      <c r="AB3" s="22">
        <f>'Electricity generation'!P3*1000/(P3*8760)</f>
        <v>0.17426877007512939</v>
      </c>
      <c r="AC3" s="22">
        <f>'Electricity generation'!Q3*1000/(Q3*8760)</f>
        <v>0.21303325815559415</v>
      </c>
      <c r="AD3" s="22">
        <f>'Electricity generation'!R3*1000/(R3*8760)</f>
        <v>5.8209732206191495E-2</v>
      </c>
      <c r="AE3" s="22">
        <f>'Electricity generation'!S3*1000/(S3*8760)</f>
        <v>3.3510322137020203E-2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49.310011521224411</v>
      </c>
      <c r="P4" s="14">
        <f t="shared" si="8"/>
        <v>44.488009216979528</v>
      </c>
      <c r="Q4" s="14">
        <f t="shared" si="8"/>
        <v>42.256006912734648</v>
      </c>
      <c r="R4" s="14">
        <f t="shared" si="8"/>
        <v>31.79947866554954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3.9140453201631922</v>
      </c>
      <c r="V4" s="14">
        <f t="shared" si="8"/>
        <v>3.9140453201631922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0.18728772377951133</v>
      </c>
      <c r="AB4" s="22">
        <f>'Electricity generation'!P4*1000/(P4*8760)</f>
        <v>0.15883403573305263</v>
      </c>
      <c r="AC4" s="22">
        <f>'Electricity generation'!Q4*1000/(Q4*8760)</f>
        <v>0.12047257601946743</v>
      </c>
      <c r="AD4" s="22">
        <f>'Electricity generation'!R4*1000/(R4*8760)</f>
        <v>0.11171271272157778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715.48603459344577</v>
      </c>
      <c r="P5" s="14">
        <f t="shared" ref="P5:R5" si="9">SUM(P2:P4)</f>
        <v>728.84295689582279</v>
      </c>
      <c r="Q5" s="14">
        <f t="shared" si="9"/>
        <v>684.6103720030178</v>
      </c>
      <c r="R5" s="14">
        <f t="shared" si="9"/>
        <v>546.97228535349632</v>
      </c>
      <c r="S5" s="14">
        <f t="shared" ref="S5:W5" si="10">SUM(S2:S4)</f>
        <v>446.08714474857635</v>
      </c>
      <c r="T5" s="14">
        <f t="shared" si="10"/>
        <v>323.19516317727715</v>
      </c>
      <c r="U5" s="14">
        <f t="shared" si="10"/>
        <v>169.03909911275198</v>
      </c>
      <c r="V5" s="14">
        <f t="shared" si="10"/>
        <v>68.094220287185024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0.28887630357590444</v>
      </c>
      <c r="AB5" s="22">
        <f>'Electricity generation'!P5*1000/(P5*8760)</f>
        <v>0.23634541138554943</v>
      </c>
      <c r="AC5" s="22">
        <f>'Electricity generation'!Q5*1000/(Q5*8760)</f>
        <v>0.20731849899999025</v>
      </c>
      <c r="AD5" s="22">
        <f>'Electricity generation'!R5*1000/(R5*8760)</f>
        <v>7.7928860764729366E-2</v>
      </c>
      <c r="AE5" s="22">
        <f>'Electricity generation'!S5*1000/(S5*8760)</f>
        <v>4.885791664322281E-2</v>
      </c>
      <c r="AF5" s="22">
        <f>'Electricity generation'!T5*1000/(T5*8760)</f>
        <v>2.9853478947974429E-3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206.95664813292746</v>
      </c>
      <c r="Q7" s="14">
        <f t="shared" si="12"/>
        <v>211.34014257737189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210.47761479959411</v>
      </c>
      <c r="W7" s="14">
        <f t="shared" si="12"/>
        <v>213.44219470152279</v>
      </c>
      <c r="X7" s="2"/>
      <c r="Y7" s="2" t="s">
        <v>88</v>
      </c>
      <c r="AA7" s="22">
        <f>'Electricity generation'!O7*1000/(O7*8760)</f>
        <v>0.34217524522658499</v>
      </c>
      <c r="AB7" s="22">
        <f>'Electricity generation'!P7*1000/(P7*8760)</f>
        <v>0.33196074945192455</v>
      </c>
      <c r="AC7" s="22">
        <f>'Electricity generation'!Q7*1000/(Q7*8760)</f>
        <v>0.34122587951314542</v>
      </c>
      <c r="AD7" s="22">
        <f>'Electricity generation'!R7*1000/(R7*8760)</f>
        <v>0.34868956624772268</v>
      </c>
      <c r="AE7" s="22">
        <f>'Electricity generation'!S7*1000/(S7*8760)</f>
        <v>0.36299022595319202</v>
      </c>
      <c r="AF7" s="22">
        <f>'Electricity generation'!T7*1000/(T7*8760)</f>
        <v>0.27131076131945769</v>
      </c>
      <c r="AG7" s="22">
        <f>'Electricity generation'!U7*1000/(U7*8760)</f>
        <v>0.23477656006032666</v>
      </c>
      <c r="AH7" s="22">
        <f>'Electricity generation'!V7*1000/(V7*8760)</f>
        <v>0.21128983366432622</v>
      </c>
      <c r="AI7" s="22">
        <f>'Electricity generation'!W7*1000/(W7*8760)</f>
        <v>0.31011219580207072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</v>
      </c>
      <c r="W8" s="14">
        <f t="shared" si="13"/>
        <v>200.22</v>
      </c>
      <c r="X8" s="2"/>
      <c r="Y8" s="2" t="s">
        <v>207</v>
      </c>
      <c r="AA8" s="22">
        <f>'Electricity generation'!O8*1000/(O8*8760)</f>
        <v>0.46644210774540706</v>
      </c>
      <c r="AB8" s="22">
        <f>'Electricity generation'!P8*1000/(P8*8760)</f>
        <v>0.42886382805456186</v>
      </c>
      <c r="AC8" s="22">
        <f>'Electricity generation'!Q8*1000/(Q8*8760)</f>
        <v>0.42362193421376415</v>
      </c>
      <c r="AD8" s="22">
        <f>'Electricity generation'!R8*1000/(R8*8760)</f>
        <v>0.41923652044572696</v>
      </c>
      <c r="AE8" s="22">
        <f>'Electricity generation'!S8*1000/(S8*8760)</f>
        <v>0.42304833480254289</v>
      </c>
      <c r="AF8" s="22">
        <f>'Electricity generation'!T8*1000/(T8*8760)</f>
        <v>0.30462570786839183</v>
      </c>
      <c r="AG8" s="22">
        <f>'Electricity generation'!U8*1000/(U8*8760)</f>
        <v>0.2547641806422215</v>
      </c>
      <c r="AH8" s="22">
        <f>'Electricity generation'!V8*1000/(V8*8760)</f>
        <v>0.22192316552039815</v>
      </c>
      <c r="AI8" s="22">
        <f>'Electricity generation'!W8*1000/(W8*8760)</f>
        <v>0.32374969864151287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49.956648132927448</v>
      </c>
      <c r="Q9" s="14">
        <f t="shared" si="14"/>
        <v>44.340142577371893</v>
      </c>
      <c r="R9" s="14">
        <f t="shared" si="14"/>
        <v>38.723637021816337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16.257614799594116</v>
      </c>
      <c r="W9" s="14">
        <f t="shared" si="14"/>
        <v>13.22219470152279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2.7421035335549772E-2</v>
      </c>
      <c r="AC9" s="22">
        <f>'Electricity generation'!Q9*1000/(Q9*8760)</f>
        <v>3.0894420587580886E-2</v>
      </c>
      <c r="AD9" s="22">
        <f>'Electricity generation'!R9*1000/(R9*8760)</f>
        <v>3.5375370679331317E-2</v>
      </c>
      <c r="AE9" s="22">
        <f>'Electricity generation'!S9*1000/(S9*8760)</f>
        <v>4.1376674844048229E-2</v>
      </c>
      <c r="AF9" s="22">
        <f>'Electricity generation'!T9*1000/(T9*8760)</f>
        <v>4.983018641147733E-2</v>
      </c>
      <c r="AG9" s="22">
        <f>'Electricity generation'!U9*1000/(U9*8760)</f>
        <v>6.2624827488257498E-2</v>
      </c>
      <c r="AH9" s="22">
        <f>'Electricity generation'!V9*1000/(V9*8760)</f>
        <v>8.4259777992330684E-2</v>
      </c>
      <c r="AI9" s="22">
        <f>'Electricity generation'!W9*1000/(W9*8760)</f>
        <v>0.10360330070928878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120.41999999999999</v>
      </c>
      <c r="Q10" s="14">
        <f t="shared" si="15"/>
        <v>112.93999999999998</v>
      </c>
      <c r="R10" s="14">
        <f t="shared" si="15"/>
        <v>110.99</v>
      </c>
      <c r="S10" s="14">
        <f t="shared" si="15"/>
        <v>106.32</v>
      </c>
      <c r="T10" s="14">
        <f t="shared" si="15"/>
        <v>101.84999999999998</v>
      </c>
      <c r="U10" s="14">
        <f t="shared" si="15"/>
        <v>97.569999999999979</v>
      </c>
      <c r="V10" s="14">
        <f t="shared" si="15"/>
        <v>93.45999999999998</v>
      </c>
      <c r="W10" s="14">
        <f>SUMIF($B:$B,"*FIS*",K:K)</f>
        <v>79.262672222222179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0.73757133383592843</v>
      </c>
      <c r="AD10" s="22">
        <f>'Electricity generation'!R10*1000/(R10*8760)</f>
        <v>0.81162538667147199</v>
      </c>
      <c r="AE10" s="22">
        <f>'Electricity generation'!S10*1000/(S10*8760)</f>
        <v>0.81661651670010871</v>
      </c>
      <c r="AF10" s="22">
        <f>'Electricity generation'!T10*1000/(T10*8760)</f>
        <v>0.82212110402007321</v>
      </c>
      <c r="AG10" s="22">
        <f>'Electricity generation'!U10*1000/(U10*8760)</f>
        <v>0.82817362748112433</v>
      </c>
      <c r="AH10" s="22">
        <f>'Electricity generation'!V10*1000/(V10*8760)</f>
        <v>0.83480919347552107</v>
      </c>
      <c r="AI10" s="22">
        <f>'Electricity generation'!W10*1000/(W10*8760)</f>
        <v>0.84104412746899737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35.793374156217531</v>
      </c>
      <c r="P11" s="14">
        <f t="shared" si="16"/>
        <v>45.530702965944791</v>
      </c>
      <c r="Q11" s="14">
        <f t="shared" si="16"/>
        <v>52.114771432014201</v>
      </c>
      <c r="R11" s="14">
        <f t="shared" si="16"/>
        <v>61.765068469283889</v>
      </c>
      <c r="S11" s="14">
        <f t="shared" si="16"/>
        <v>60.03944390082949</v>
      </c>
      <c r="T11" s="14">
        <f t="shared" si="16"/>
        <v>42.024084835516206</v>
      </c>
      <c r="U11" s="14">
        <f t="shared" si="16"/>
        <v>21.676576899947211</v>
      </c>
      <c r="V11" s="14">
        <f t="shared" si="16"/>
        <v>10.566341166124531</v>
      </c>
      <c r="W11" s="14">
        <f t="shared" si="16"/>
        <v>0</v>
      </c>
      <c r="X11" s="2"/>
      <c r="Y11" s="2" t="s">
        <v>148</v>
      </c>
      <c r="AA11" s="22">
        <f>'Electricity generation'!O11*1000/(O11*8760)</f>
        <v>0.46483820668220327</v>
      </c>
      <c r="AB11" s="22">
        <f>'Electricity generation'!P11*1000/(P11*8760)</f>
        <v>0.51210558205134227</v>
      </c>
      <c r="AC11" s="22">
        <f>'Electricity generation'!Q11*1000/(Q11*8760)</f>
        <v>0.50925120981166772</v>
      </c>
      <c r="AD11" s="22">
        <f>'Electricity generation'!R11*1000/(R11*8760)</f>
        <v>0.4434780681385348</v>
      </c>
      <c r="AE11" s="22">
        <f>'Electricity generation'!S11*1000/(S11*8760)</f>
        <v>0.20795196461465876</v>
      </c>
      <c r="AF11" s="22">
        <f>'Electricity generation'!T11*1000/(T11*8760)</f>
        <v>0.18156931265319498</v>
      </c>
      <c r="AG11" s="22">
        <f>'Electricity generation'!U11*1000/(U11*8760)</f>
        <v>0.20475000000000004</v>
      </c>
      <c r="AH11" s="22">
        <f>'Electricity generation'!V11*1000/(V11*8760)</f>
        <v>0.20475000000000004</v>
      </c>
      <c r="AI11" s="22" t="e">
        <f>'Electricity generation'!W11*1000/(W11*8760)</f>
        <v>#DIV/0!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0.6499999999999998</v>
      </c>
      <c r="AF12" s="22">
        <f>'Electricity generation'!T12*1000/(T12*8760)</f>
        <v>0.65000000000000013</v>
      </c>
      <c r="AG12" s="22">
        <f>'Electricity generation'!U12*1000/(U12*8760)</f>
        <v>0.65</v>
      </c>
      <c r="AH12" s="22">
        <f>'Electricity generation'!V12*1000/(V12*8760)</f>
        <v>0.64999999999999991</v>
      </c>
      <c r="AI12" s="22">
        <f>'Electricity generation'!W12*1000/(W12*8760)</f>
        <v>0.65000000000000013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3.3922484020529828</v>
      </c>
      <c r="S13" s="14">
        <f t="shared" si="18"/>
        <v>3.1934026612256146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0.73420116632434318</v>
      </c>
      <c r="AE13" s="22">
        <f>'Electricity generation'!S13*1000/(S13*8760)</f>
        <v>0.21549332343480113</v>
      </c>
      <c r="AF13" s="22">
        <f>'Electricity generation'!T13*1000/(T13*8760)</f>
        <v>0.32616386714690182</v>
      </c>
      <c r="AG13" s="22">
        <f>'Electricity generation'!U13*1000/(U13*8760)</f>
        <v>0.30574125211287506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0.33631387049431555</v>
      </c>
      <c r="AE14" s="22">
        <f>'Electricity generation'!S14*1000/(S14*8760)</f>
        <v>0.35668557164605497</v>
      </c>
      <c r="AF14" s="22">
        <f>'Electricity generation'!T14*1000/(T14*8760)</f>
        <v>0.38622402436264447</v>
      </c>
      <c r="AG14" s="22">
        <f>'Electricity generation'!U14*1000/(U14*8760)</f>
        <v>0.42904804563043003</v>
      </c>
      <c r="AH14" s="22">
        <f>'Electricity generation'!V14*1000/(V14*8760)</f>
        <v>0.46954756387691104</v>
      </c>
      <c r="AI14" s="22">
        <f>'Electricity generation'!W14*1000/(W14*8760)</f>
        <v>0.48330155383682588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0.29606059502368159</v>
      </c>
      <c r="AE15" s="22">
        <f>'Electricity generation'!S15*1000/(S15*8760)</f>
        <v>0.29405465920529644</v>
      </c>
      <c r="AF15" s="22">
        <f>'Electricity generation'!T15*1000/(T15*8760)</f>
        <v>0.29297541660257315</v>
      </c>
      <c r="AG15" s="22">
        <f>'Electricity generation'!U15*1000/(U15*8760)</f>
        <v>0.30981649067332562</v>
      </c>
      <c r="AH15" s="22">
        <f>'Electricity generation'!V15*1000/(V15*8760)</f>
        <v>0.33043699584812569</v>
      </c>
      <c r="AI15" s="22">
        <f>'Electricity generation'!W15*1000/(W15*8760)</f>
        <v>0.33329378896441592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0.33229352867282103</v>
      </c>
      <c r="AD16" s="22">
        <f>'Electricity generation'!R16*1000/(R16*8760)</f>
        <v>0.49046449892008631</v>
      </c>
      <c r="AE16" s="22">
        <f>'Electricity generation'!S16*1000/(S16*8760)</f>
        <v>0.48406016029772919</v>
      </c>
      <c r="AF16" s="22">
        <f>'Electricity generation'!T16*1000/(T16*8760)</f>
        <v>0.48966829459591493</v>
      </c>
      <c r="AG16" s="22">
        <f>'Electricity generation'!U16*1000/(U16*8760)</f>
        <v>0.5123222297797102</v>
      </c>
      <c r="AH16" s="22">
        <f>'Electricity generation'!V16*1000/(V16*8760)</f>
        <v>0.54334937167153163</v>
      </c>
      <c r="AI16" s="22">
        <f>'Electricity generation'!W16*1000/(W16*8760)</f>
        <v>0.55677465456963504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31.993926620295635</v>
      </c>
      <c r="P17" s="14">
        <f t="shared" si="22"/>
        <v>99</v>
      </c>
      <c r="Q17" s="14">
        <f t="shared" si="22"/>
        <v>162.64000000000001</v>
      </c>
      <c r="R17" s="14">
        <f t="shared" si="22"/>
        <v>312.14999999999998</v>
      </c>
      <c r="S17" s="14">
        <f t="shared" si="22"/>
        <v>497.51</v>
      </c>
      <c r="T17" s="14">
        <f t="shared" si="22"/>
        <v>715.82775614236868</v>
      </c>
      <c r="U17" s="14">
        <f t="shared" si="22"/>
        <v>927.78168276266388</v>
      </c>
      <c r="V17" s="14">
        <f t="shared" si="22"/>
        <v>1082.1216827626642</v>
      </c>
      <c r="W17" s="14">
        <f t="shared" si="22"/>
        <v>839.43999999999994</v>
      </c>
      <c r="X17" s="2"/>
      <c r="Y17" s="2" t="s">
        <v>46</v>
      </c>
      <c r="AA17" s="22">
        <f>'Electricity generation'!O17*1000/(O17*8760)</f>
        <v>0.16548715730849073</v>
      </c>
      <c r="AB17" s="22">
        <f>'Electricity generation'!P17*1000/(P17*8760)</f>
        <v>0.12229409775071871</v>
      </c>
      <c r="AC17" s="22">
        <f>'Electricity generation'!Q17*1000/(Q17*8760)</f>
        <v>0.11778869730122683</v>
      </c>
      <c r="AD17" s="22">
        <f>'Electricity generation'!R17*1000/(R17*8760)</f>
        <v>0.14681744547070688</v>
      </c>
      <c r="AE17" s="22">
        <f>'Electricity generation'!S17*1000/(S17*8760)</f>
        <v>0.14603984744178047</v>
      </c>
      <c r="AF17" s="22">
        <f>'Electricity generation'!T17*1000/(T17*8760)</f>
        <v>0.14782617412267948</v>
      </c>
      <c r="AG17" s="22">
        <f>'Electricity generation'!U17*1000/(U17*8760)</f>
        <v>0.15176768973547733</v>
      </c>
      <c r="AH17" s="22">
        <f>'Electricity generation'!V17*1000/(V17*8760)</f>
        <v>0.14983642482603135</v>
      </c>
      <c r="AI17" s="22">
        <f>'Electricity generation'!W17*1000/(W17*8760)</f>
        <v>0.1830579083019763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839.42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0.11861410243756307</v>
      </c>
      <c r="AC18" s="22">
        <f>'Electricity generation'!Q18*1000/(Q18*8760)</f>
        <v>0.11545362974913424</v>
      </c>
      <c r="AD18" s="22">
        <f>'Electricity generation'!R18*1000/(R18*8760)</f>
        <v>0.14582752327058721</v>
      </c>
      <c r="AE18" s="22">
        <f>'Electricity generation'!S18*1000/(S18*8760)</f>
        <v>0.14541682248227392</v>
      </c>
      <c r="AF18" s="22">
        <f>'Electricity generation'!T18*1000/(T18*8760)</f>
        <v>0.14750595969450822</v>
      </c>
      <c r="AG18" s="22">
        <f>'Electricity generation'!U18*1000/(U18*8760)</f>
        <v>0.15159149901280378</v>
      </c>
      <c r="AH18" s="22">
        <f>'Electricity generation'!V18*1000/(V18*8760)</f>
        <v>0.14968446194996887</v>
      </c>
      <c r="AI18" s="22">
        <f>'Electricity generation'!W18*1000/(W18*8760)</f>
        <v>0.18305104637131711</v>
      </c>
      <c r="AQ18" s="38"/>
    </row>
    <row r="19" spans="1:43">
      <c r="M19" s="2" t="s">
        <v>96</v>
      </c>
      <c r="O19" s="14">
        <f>SUMIF($B:$B,"*ELC_SOL*CSP*",C:C)</f>
        <v>1.1239266202956362</v>
      </c>
      <c r="P19" s="14">
        <f t="shared" ref="P19:W19" si="24">SUMIF($B:$B,"*ELC_SOL*CSP*",D:D)</f>
        <v>2.3100000000000005</v>
      </c>
      <c r="Q19" s="14">
        <f t="shared" si="24"/>
        <v>2.3299999999999992</v>
      </c>
      <c r="R19" s="14">
        <f t="shared" si="24"/>
        <v>2.33</v>
      </c>
      <c r="S19" s="14">
        <f t="shared" si="24"/>
        <v>2.3299999999999992</v>
      </c>
      <c r="T19" s="14">
        <f t="shared" si="24"/>
        <v>1.697756142368716</v>
      </c>
      <c r="U19" s="14">
        <f t="shared" si="24"/>
        <v>0.51168276266389501</v>
      </c>
      <c r="V19" s="14">
        <f t="shared" si="24"/>
        <v>0.51168276266427637</v>
      </c>
      <c r="W19" s="14">
        <f t="shared" si="24"/>
        <v>2.0000000000000011E-2</v>
      </c>
      <c r="X19" s="2"/>
      <c r="Y19" s="2" t="s">
        <v>96</v>
      </c>
      <c r="AA19" s="22">
        <f>'Electricity generation'!O19*1000/(O19*8760)</f>
        <v>7.7304717644876952E-2</v>
      </c>
      <c r="AB19" s="22">
        <f>'Electricity generation'!P19*1000/(P19*8760)</f>
        <v>0.27632818728709135</v>
      </c>
      <c r="AC19" s="22">
        <f>'Electricity generation'!Q19*1000/(Q19*8760)</f>
        <v>0.27844735793468822</v>
      </c>
      <c r="AD19" s="22">
        <f>'Electricity generation'!R19*1000/(R19*8760)</f>
        <v>0.27844735793468811</v>
      </c>
      <c r="AE19" s="22">
        <f>'Electricity generation'!S19*1000/(S19*8760)</f>
        <v>0.27844735793468833</v>
      </c>
      <c r="AF19" s="22">
        <f>'Electricity generation'!T19*1000/(T19*8760)</f>
        <v>0.28251850353513513</v>
      </c>
      <c r="AG19" s="22">
        <f>'Electricity generation'!U19*1000/(U19*8760)</f>
        <v>0.47106000000000009</v>
      </c>
      <c r="AH19" s="22">
        <f>'Electricity generation'!V19*1000/(V19*8760)</f>
        <v>0.47105999999999998</v>
      </c>
      <c r="AI19" s="22">
        <f>'Electricity generation'!W19*1000/(W19*8760)</f>
        <v>0.47106000000000015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29.997780285493821</v>
      </c>
      <c r="D20">
        <f>[2]Capacity_ELC!D20</f>
        <v>27.882346136161839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0.90683333333333338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4.7017967424202674E-2</v>
      </c>
      <c r="AB20" s="22">
        <f>'Electricity generation'!P20*1000/(P20*8760)</f>
        <v>4.6898515875147623E-2</v>
      </c>
      <c r="AC20" s="22">
        <f>'Electricity generation'!Q20*1000/(Q20*8760)</f>
        <v>4.5475283077491845E-2</v>
      </c>
      <c r="AD20" s="22">
        <f>'Electricity generation'!R20*1000/(R20*8760)</f>
        <v>0.20000000000000004</v>
      </c>
      <c r="AE20" s="22">
        <f>'Electricity generation'!S20*1000/(S20*8760)</f>
        <v>0.2</v>
      </c>
      <c r="AF20" s="22">
        <f>'Electricity generation'!T20*1000/(T20*8760)</f>
        <v>0.19999999999999998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61.536081585546363</v>
      </c>
      <c r="G21">
        <f>[2]Capacity_ELC!G21</f>
        <v>35.176409999999997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5.1194022642159718</v>
      </c>
      <c r="V21" s="14">
        <f t="shared" si="26"/>
        <v>39.81283083119488</v>
      </c>
      <c r="W21" s="14">
        <f t="shared" si="26"/>
        <v>37.253129699086898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>
        <f>'Electricity generation'!U21*1000/(U21*8760)</f>
        <v>0.28349999999999764</v>
      </c>
      <c r="AH21" s="22">
        <f>'Electricity generation'!V21*1000/(V21*8760)</f>
        <v>0.28350000000000003</v>
      </c>
      <c r="AI21" s="22">
        <f>'Electricity generation'!W21*1000/(W21*8760)</f>
        <v>0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128.81684366776261</v>
      </c>
      <c r="D22">
        <f>[2]Capacity_ELC!D22</f>
        <v>121.5061406126773</v>
      </c>
      <c r="E22">
        <f>[2]Capacity_ELC!E22</f>
        <v>99.886655902868199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579.3994675497338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0.13750000000000001</v>
      </c>
      <c r="AF22" s="22">
        <f>'Electricity generation'!T22*1000/(T22*8760)</f>
        <v>0.19359139978409501</v>
      </c>
      <c r="AG22" s="22">
        <f>'Electricity generation'!U22*1000/(U22*8760)</f>
        <v>0.11858148398480237</v>
      </c>
      <c r="AH22" s="22">
        <f>'Electricity generation'!V22*1000/(V22*8760)</f>
        <v>0.1055</v>
      </c>
      <c r="AI22" s="22">
        <f>'Electricity generation'!W22*1000/(W22*8760)</f>
        <v>0.10550000000000002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5.8083333333333336</v>
      </c>
      <c r="D23">
        <f>[2]Capacity_ELC!D23</f>
        <v>5.8083333333333336</v>
      </c>
      <c r="E23">
        <f>[2]Capacity_ELC!E23</f>
        <v>3.4849999999999999</v>
      </c>
      <c r="F23">
        <f>[2]Capacity_ELC!F23</f>
        <v>3.4849999999999999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44.932044444444443</v>
      </c>
      <c r="E25">
        <f>[2]Capacity_ELC!E25</f>
        <v>39.315538888888888</v>
      </c>
      <c r="F25">
        <f>[2]Capacity_ELC!F25</f>
        <v>33.699033333333333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99.454814814814839</v>
      </c>
      <c r="E26">
        <f>[2]Capacity_ELC!E26</f>
        <v>91.974814814814835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14.19732777777778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1.4782</v>
      </c>
      <c r="D29">
        <f>[2]Capacity_ELC!D29</f>
        <v>1.4782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0.38316666666666671</v>
      </c>
      <c r="D30">
        <f>[2]Capacity_ELC!D30</f>
        <v>0.38316666666666671</v>
      </c>
      <c r="E30">
        <f>[2]Capacity_ELC!E30</f>
        <v>0.38316666666666671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111.8483863883978</v>
      </c>
      <c r="D32">
        <f>[2]Capacity_ELC!D32</f>
        <v>91.495941146626038</v>
      </c>
      <c r="E32">
        <f>[2]Capacity_ELC!E32</f>
        <v>68.621955859969546</v>
      </c>
      <c r="F32">
        <f>[2]Capacity_ELC!F32</f>
        <v>29.153892150467492</v>
      </c>
      <c r="G32">
        <f>[2]Capacity_ELC!G32</f>
        <v>15.22861932926596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107.3627860793685</v>
      </c>
      <c r="D33">
        <f>[2]Capacity_ELC!D33</f>
        <v>87.436390157280556</v>
      </c>
      <c r="E33">
        <f>[2]Capacity_ELC!E33</f>
        <v>60.925512598163721</v>
      </c>
      <c r="F33">
        <f>[2]Capacity_ELC!F33</f>
        <v>37.167946790125747</v>
      </c>
      <c r="G33">
        <f>[2]Capacity_ELC!G33</f>
        <v>19.783467420453722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6.093902056002511</v>
      </c>
      <c r="D34">
        <f>[2]Capacity_ELC!D34</f>
        <v>5.4021325138212468</v>
      </c>
      <c r="E34">
        <f>[2]Capacity_ELC!E34</f>
        <v>3.1992985794013178</v>
      </c>
      <c r="F34">
        <f>[2]Capacity_ELC!F34</f>
        <v>2.2832544505464738</v>
      </c>
      <c r="G34">
        <f>[2]Capacity_ELC!G34</f>
        <v>1.3940298820920769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0.16043965626585491</v>
      </c>
      <c r="G35">
        <f>[2]Capacity_ELC!G35</f>
        <v>8.3736772581343877E-2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91.651535630346601</v>
      </c>
      <c r="D37">
        <f>[2]Capacity_ELC!D37</f>
        <v>91.651535630346601</v>
      </c>
      <c r="E37">
        <f>[2]Capacity_ELC!E37</f>
        <v>91.65153563034724</v>
      </c>
      <c r="F37">
        <f>[2]Capacity_ELC!F37</f>
        <v>91.651535630346601</v>
      </c>
      <c r="G37">
        <f>[2]Capacity_ELC!G37</f>
        <v>91.651535630346601</v>
      </c>
      <c r="H37">
        <f>[2]Capacity_ELC!H37</f>
        <v>91.651535630346601</v>
      </c>
      <c r="I37">
        <f>[2]Capacity_ELC!I37</f>
        <v>0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</v>
      </c>
      <c r="E39">
        <f>[2]Capacity_ELC!E39</f>
        <v>0</v>
      </c>
      <c r="F39">
        <f>[2]Capacity_ELC!F39</f>
        <v>0</v>
      </c>
      <c r="G39">
        <f>[2]Capacity_ELC!G39</f>
        <v>0</v>
      </c>
      <c r="H39">
        <f>[2]Capacity_ELC!H39</f>
        <v>0</v>
      </c>
      <c r="I39">
        <f>[2]Capacity_ELC!I39</f>
        <v>0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5.7793904611660807</v>
      </c>
      <c r="D40">
        <f>[2]Capacity_ELC!D40</f>
        <v>5.7793904611660807</v>
      </c>
      <c r="E40">
        <f>[2]Capacity_ELC!E40</f>
        <v>5.7793904611660807</v>
      </c>
      <c r="F40">
        <f>[2]Capacity_ELC!F40</f>
        <v>5.7793904611660807</v>
      </c>
      <c r="G40">
        <f>[2]Capacity_ELC!G40</f>
        <v>5.7793904611660807</v>
      </c>
      <c r="H40">
        <f>[2]Capacity_ELC!H40</f>
        <v>5.7793904611660807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50.614421306345818</v>
      </c>
      <c r="D41">
        <f>[2]Capacity_ELC!D41</f>
        <v>151.55930013191281</v>
      </c>
      <c r="E41">
        <f>[2]Capacity_ELC!E41</f>
        <v>215.73947509893449</v>
      </c>
      <c r="F41">
        <f>[2]Capacity_ELC!F41</f>
        <v>215.73947509893461</v>
      </c>
      <c r="G41">
        <f>[2]Capacity_ELC!G41</f>
        <v>215.73947509893461</v>
      </c>
      <c r="H41">
        <f>[2]Capacity_ELC!H41</f>
        <v>215.73947509893461</v>
      </c>
      <c r="I41">
        <f>[2]Capacity_ELC!I41</f>
        <v>165.1250537925888</v>
      </c>
      <c r="J41">
        <f>[2]Capacity_ELC!J41</f>
        <v>64.180174967021827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20.965185185185149</v>
      </c>
      <c r="E43">
        <f>[2]Capacity_ELC!E43</f>
        <v>20.965185185185149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25.806033333333311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9.5273277777777707</v>
      </c>
      <c r="H44">
        <f>[2]Capacity_ELC!H44</f>
        <v>19.254655555555559</v>
      </c>
      <c r="I44">
        <f>[2]Capacity_ELC!I44</f>
        <v>29.171983333333319</v>
      </c>
      <c r="J44">
        <f>[2]Capacity_ELC!J44</f>
        <v>39.259311111111089</v>
      </c>
      <c r="K44">
        <f>[2]Capacity_ELC!K44</f>
        <v>39.259311111111089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0</v>
      </c>
      <c r="E49">
        <f>[2]Capacity_ELC!E49</f>
        <v>3.9140453201631922</v>
      </c>
      <c r="F49">
        <f>[2]Capacity_ELC!F49</f>
        <v>3.9140453201631922</v>
      </c>
      <c r="G49">
        <f>[2]Capacity_ELC!G49</f>
        <v>3.9140453201631922</v>
      </c>
      <c r="H49">
        <f>[2]Capacity_ELC!H49</f>
        <v>3.9140453201631922</v>
      </c>
      <c r="I49">
        <f>[2]Capacity_ELC!I49</f>
        <v>3.9140453201631922</v>
      </c>
      <c r="J49">
        <f>[2]Capacity_ELC!J49</f>
        <v>3.9140453201631922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3.136391516550423</v>
      </c>
      <c r="D53">
        <f>[2]Capacity_ELC!D53</f>
        <v>3.136391516550423</v>
      </c>
      <c r="E53">
        <f>[2]Capacity_ELC!E53</f>
        <v>3.136391516550423</v>
      </c>
      <c r="F53">
        <f>[2]Capacity_ELC!F53</f>
        <v>3.136391516550423</v>
      </c>
      <c r="G53">
        <f>[2]Capacity_ELC!G53</f>
        <v>3.136391516550423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10.836337666670779</v>
      </c>
      <c r="D56">
        <f>[2]Capacity_ELC!D56</f>
        <v>21.265436018579301</v>
      </c>
      <c r="E56">
        <f>[2]Capacity_ELC!E56</f>
        <v>32.375671752401978</v>
      </c>
      <c r="F56">
        <f>[2]Capacity_ELC!F56</f>
        <v>42.942012918526508</v>
      </c>
      <c r="G56">
        <f>[2]Capacity_ELC!G56</f>
        <v>42.942012918526508</v>
      </c>
      <c r="H56">
        <f>[2]Capacity_ELC!H56</f>
        <v>32.105675251855722</v>
      </c>
      <c r="I56">
        <f>[2]Capacity_ELC!I56</f>
        <v>21.676576899947211</v>
      </c>
      <c r="J56">
        <f>[2]Capacity_ELC!J56</f>
        <v>10.566341166124531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0</v>
      </c>
      <c r="F57">
        <f>[2]Capacity_ELC!F57</f>
        <v>0</v>
      </c>
      <c r="G57">
        <f>[2]Capacity_ELC!G57</f>
        <v>0</v>
      </c>
      <c r="H57">
        <f>[2]Capacity_ELC!H57</f>
        <v>0</v>
      </c>
      <c r="I57">
        <f>[2]Capacity_ELC!I57</f>
        <v>0</v>
      </c>
      <c r="J57">
        <f>[2]Capacity_ELC!J57</f>
        <v>0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9.9184095836604822</v>
      </c>
      <c r="D58">
        <f>[2]Capacity_ELC!D58</f>
        <v>9.9184095836604822</v>
      </c>
      <c r="E58">
        <f>[2]Capacity_ELC!E58</f>
        <v>9.9184095836604822</v>
      </c>
      <c r="F58">
        <f>[2]Capacity_ELC!F58</f>
        <v>9.9184095836604822</v>
      </c>
      <c r="G58">
        <f>[2]Capacity_ELC!G58</f>
        <v>9.9184095836604822</v>
      </c>
      <c r="H58">
        <f>[2]Capacity_ELC!H58</f>
        <v>9.9184095836604804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180.24010000000001</v>
      </c>
      <c r="K59">
        <f>[2]Capacity_ELC!K59</f>
        <v>186.75346532419161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13.46653467580839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475.9</v>
      </c>
      <c r="J65">
        <f>[2]Capacity_ELC!J65</f>
        <v>626.51</v>
      </c>
      <c r="K65">
        <f>[2]Capacity_ELC!K65</f>
        <v>678.61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29.3918</v>
      </c>
      <c r="D66">
        <f>[2]Capacity_ELC!D66</f>
        <v>95.211799999999997</v>
      </c>
      <c r="E66">
        <f>[2]Capacity_ELC!E66</f>
        <v>160.31</v>
      </c>
      <c r="F66">
        <f>[2]Capacity_ELC!F66</f>
        <v>309.82</v>
      </c>
      <c r="G66">
        <f>[2]Capacity_ELC!G66</f>
        <v>495.18</v>
      </c>
      <c r="H66">
        <f>[2]Capacity_ELC!H66</f>
        <v>714.13</v>
      </c>
      <c r="I66">
        <f>[2]Capacity_ELC!I66</f>
        <v>927.27</v>
      </c>
      <c r="J66">
        <f>[2]Capacity_ELC!J66</f>
        <v>1081.6099999999999</v>
      </c>
      <c r="K66">
        <f>[2]Capacity_ELC!K66</f>
        <v>839.42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0.63224385763140289</v>
      </c>
      <c r="D69">
        <f>[2]Capacity_ELC!D69</f>
        <v>1.818317237335767</v>
      </c>
      <c r="E69">
        <f>[2]Capacity_ELC!E69</f>
        <v>1.8183172373357659</v>
      </c>
      <c r="F69">
        <f>[2]Capacity_ELC!F69</f>
        <v>1.818317237335767</v>
      </c>
      <c r="G69">
        <f>[2]Capacity_ELC!G69</f>
        <v>1.8183172373357659</v>
      </c>
      <c r="H69">
        <f>[2]Capacity_ELC!H69</f>
        <v>1.1860733797043641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0.49168276266423339</v>
      </c>
      <c r="D70">
        <f>[2]Capacity_ELC!D70</f>
        <v>0.49168276266423327</v>
      </c>
      <c r="E70">
        <f>[2]Capacity_ELC!E70</f>
        <v>0.51168276266423329</v>
      </c>
      <c r="F70">
        <f>[2]Capacity_ELC!F70</f>
        <v>0.51168276266423329</v>
      </c>
      <c r="G70">
        <f>[2]Capacity_ELC!G70</f>
        <v>0.51168276266423329</v>
      </c>
      <c r="H70">
        <f>[2]Capacity_ELC!H70</f>
        <v>0.51168276266435175</v>
      </c>
      <c r="I70">
        <f>[2]Capacity_ELC!I70</f>
        <v>0.51168276266389501</v>
      </c>
      <c r="J70">
        <f>[2]Capacity_ELC!J70</f>
        <v>0.51168276266427637</v>
      </c>
      <c r="K70">
        <f>[2]Capacity_ELC!K70</f>
        <v>2.0000000000000011E-2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0.77683333333333326</v>
      </c>
      <c r="D73">
        <f>[2]Capacity_ELC!D73</f>
        <v>0.80683333333333329</v>
      </c>
      <c r="E73">
        <f>[2]Capacity_ELC!E73</f>
        <v>0.90683333333333338</v>
      </c>
      <c r="F73">
        <f>[2]Capacity_ELC!F73</f>
        <v>0.90683333333333338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5.0246036884830048</v>
      </c>
      <c r="D74">
        <f>[2]Capacity_ELC!D74</f>
        <v>5.0246036884830039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5.0246036884830048</v>
      </c>
      <c r="I74">
        <f>[2]Capacity_ELC!I74</f>
        <v>5.0246036884830039</v>
      </c>
      <c r="J74">
        <f>[2]Capacity_ELC!J74</f>
        <v>5.0246036884830039</v>
      </c>
      <c r="K74">
        <f>[2]Capacity_ELC!K74</f>
        <v>7.6056891459672347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5.1194022642159718</v>
      </c>
      <c r="J75">
        <f>[2]Capacity_ELC!J75</f>
        <v>39.81283083119488</v>
      </c>
      <c r="K75">
        <f>[2]Capacity_ELC!K75</f>
        <v>37.253129699086898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0.03</v>
      </c>
      <c r="H82">
        <f>[2]Capacity_ELC!H82</f>
        <v>0.2</v>
      </c>
      <c r="I82">
        <f>[2]Capacity_ELC!I82</f>
        <v>1.24</v>
      </c>
      <c r="J82">
        <f>[2]Capacity_ELC!J82</f>
        <v>7.72</v>
      </c>
      <c r="K82">
        <f>[2]Capacity_ELC!K82</f>
        <v>45.52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0</v>
      </c>
      <c r="K87">
        <f>[2]Capacity_ELC!K87</f>
        <v>0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4.47</v>
      </c>
      <c r="H88">
        <f>[2]Capacity_ELC!H88</f>
        <v>27.79</v>
      </c>
      <c r="I88">
        <f>[2]Capacity_ELC!I88</f>
        <v>163.77000000000001</v>
      </c>
      <c r="J88">
        <f>[2]Capacity_ELC!J88</f>
        <v>382.59</v>
      </c>
      <c r="K88">
        <f>[2]Capacity_ELC!K88</f>
        <v>579.3994675497338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M79" zoomScale="70" zoomScaleNormal="70" workbookViewId="0">
      <selection activeCell="N15" sqref="N15:W15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1624.947192762625</v>
      </c>
      <c r="E2">
        <f>[3]Output!E2</f>
        <v>1520.464244380225</v>
      </c>
      <c r="F2">
        <f>[3]Output!F2</f>
        <v>874.10223359999998</v>
      </c>
      <c r="G2">
        <f>[3]Output!G2</f>
        <v>582.73482239999998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873.04166666666674</v>
      </c>
      <c r="P2" s="3">
        <f t="shared" ref="P2:W2" si="3">((SUMIF($B:$B,"*COA*",E:E)-SUMIF($B:$B,"*COA*CCS*",E:E)+SUMIF($B:$B,"*PTC*",E:E)+SUMIF($B:$B,"*COG*",E:E)+SUMIF($B:$B,"*BFG*",E:E)))/3.6</f>
        <v>861.2388888888886</v>
      </c>
      <c r="Q2" s="3">
        <f t="shared" si="3"/>
        <v>471.13055555555547</v>
      </c>
      <c r="R2" s="3">
        <f t="shared" si="3"/>
        <v>186.0216212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0.12978321648468572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217.35753480000011</v>
      </c>
      <c r="E3">
        <f>[3]Output!E3</f>
        <v>279.35048318240001</v>
      </c>
      <c r="F3">
        <f>[3]Output!F3</f>
        <v>194.65089251532041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856.63611111111106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156.2536631333333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-0.22818822505753222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1300.6452724373751</v>
      </c>
      <c r="E4">
        <f>[3]Output!E4</f>
        <v>1300.6452724373739</v>
      </c>
      <c r="F4">
        <f>[3]Output!F4</f>
        <v>627.31687388467947</v>
      </c>
      <c r="G4">
        <f>[3]Output!G4</f>
        <v>0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44.594444444444434</v>
      </c>
      <c r="R4" s="3">
        <f t="shared" si="5"/>
        <v>31.119076777777778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1157.0030569805151</v>
      </c>
      <c r="F5">
        <f>[3]Output!F5</f>
        <v>1164.7894290480001</v>
      </c>
      <c r="G5">
        <f>[3]Output!G5</f>
        <v>408.69804527999992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1508.9861111111109</v>
      </c>
      <c r="Q5" s="3">
        <f t="shared" si="6"/>
        <v>1243.3277777777776</v>
      </c>
      <c r="R5" s="3">
        <f t="shared" si="6"/>
        <v>373.39436111111104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583.91254830907701</v>
      </c>
      <c r="E6">
        <f>[3]Output!E6</f>
        <v>394.21412504842817</v>
      </c>
      <c r="F6">
        <f>[3]Output!F6</f>
        <v>362.04757260000002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1.3373955286750321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558.66173661092273</v>
      </c>
      <c r="E7">
        <f>[3]Output!E7</f>
        <v>557.83281797105724</v>
      </c>
      <c r="F7">
        <f>[3]Output!F7</f>
        <v>1092.532998352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592.2166666666667</v>
      </c>
      <c r="P7" s="3">
        <f t="shared" ref="P7:W7" si="9">SUMIF($B:$B,"*HYD*",E:E)/3.6</f>
        <v>601.82500000000005</v>
      </c>
      <c r="Q7" s="3">
        <f t="shared" si="9"/>
        <v>631.72500000000014</v>
      </c>
      <c r="R7" s="3">
        <f t="shared" si="9"/>
        <v>643.59859984760351</v>
      </c>
      <c r="S7" s="3">
        <f t="shared" si="9"/>
        <v>669.01961606777127</v>
      </c>
      <c r="T7" s="3">
        <f t="shared" si="9"/>
        <v>499.69893468143925</v>
      </c>
      <c r="U7" s="3">
        <f t="shared" si="9"/>
        <v>432.45872750503202</v>
      </c>
      <c r="V7" s="3">
        <f t="shared" si="9"/>
        <v>389.57279473657638</v>
      </c>
      <c r="W7" s="3">
        <f t="shared" si="9"/>
        <v>579.83340243915245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1.0916860977895004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182.56505759999999</v>
      </c>
      <c r="E8">
        <f>[3]Output!E8</f>
        <v>152.13754800000001</v>
      </c>
      <c r="F8">
        <f>[3]Output!F8</f>
        <v>121.7100384</v>
      </c>
      <c r="G8">
        <f>[3]Output!G8</f>
        <v>91.282528800000009</v>
      </c>
      <c r="H8">
        <f>[3]Output!H8</f>
        <v>60.855019200000001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580.2166666666667</v>
      </c>
      <c r="P8" s="3">
        <f t="shared" ref="P8:W8" si="10">SUMIF($B:$B,"*HYD_GEN*",E:E)/3.6</f>
        <v>589.82500000000005</v>
      </c>
      <c r="Q8" s="3">
        <f t="shared" si="10"/>
        <v>619.72499999999991</v>
      </c>
      <c r="R8" s="3">
        <f t="shared" si="10"/>
        <v>631.59859984760362</v>
      </c>
      <c r="S8" s="3">
        <f t="shared" si="10"/>
        <v>657.01961606777127</v>
      </c>
      <c r="T8" s="3">
        <f t="shared" si="10"/>
        <v>487.69893468143914</v>
      </c>
      <c r="U8" s="3">
        <f t="shared" si="10"/>
        <v>420.45872750503207</v>
      </c>
      <c r="V8" s="3">
        <f t="shared" si="10"/>
        <v>377.57279473657633</v>
      </c>
      <c r="W8" s="3">
        <f t="shared" si="10"/>
        <v>567.83340243915245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41.492295200000001</v>
      </c>
      <c r="F9">
        <f>[3]Output!F9</f>
        <v>31.119221400000001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12</v>
      </c>
      <c r="T9" s="3">
        <f t="shared" si="11"/>
        <v>12</v>
      </c>
      <c r="U9" s="3">
        <f t="shared" si="11"/>
        <v>12.000000000000002</v>
      </c>
      <c r="V9" s="3">
        <f t="shared" si="11"/>
        <v>11.999999999999996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ELC_OIL_MIX_CCY_NEW</v>
      </c>
      <c r="C10" s="2" t="str">
        <f>[3]Output!C10</f>
        <v>ELC_CEN</v>
      </c>
      <c r="D10">
        <f>[3]Output!D10</f>
        <v>54.677657275000072</v>
      </c>
      <c r="E10">
        <f>[3]Output!E10</f>
        <v>29.210156799999989</v>
      </c>
      <c r="F10">
        <f>[3]Output!F10</f>
        <v>7.7107401999999894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729.71944444444466</v>
      </c>
      <c r="R10" s="3">
        <f t="shared" si="12"/>
        <v>789.12096259999998</v>
      </c>
      <c r="S10" s="3">
        <f t="shared" si="12"/>
        <v>760.56657216666667</v>
      </c>
      <c r="T10" s="3">
        <f t="shared" si="12"/>
        <v>733.50138173333335</v>
      </c>
      <c r="U10" s="3">
        <f t="shared" si="12"/>
        <v>707.85093129999962</v>
      </c>
      <c r="V10" s="3">
        <f t="shared" si="12"/>
        <v>683.46630086666642</v>
      </c>
      <c r="W10" s="3">
        <f>SUMIF($B:$B,"*FIS*",L:L)/3.6</f>
        <v>583.9714277999999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696.40954847468333</v>
      </c>
      <c r="E11">
        <f>[3]Output!E11</f>
        <v>803.59905835501479</v>
      </c>
      <c r="F11">
        <f>[3]Output!F11</f>
        <v>746.41521301091836</v>
      </c>
      <c r="G11">
        <f>[3]Output!G11</f>
        <v>0</v>
      </c>
      <c r="H11">
        <f>[3]Output!H11</f>
        <v>10.413399058571439</v>
      </c>
      <c r="I11">
        <f>[3]Output!I11</f>
        <v>101.0228004687564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204.25277777777774</v>
      </c>
      <c r="Q11" s="3">
        <f t="shared" si="13"/>
        <v>232.48611111111111</v>
      </c>
      <c r="R11" s="3">
        <f t="shared" si="13"/>
        <v>239.94913041045254</v>
      </c>
      <c r="S11" s="3">
        <f t="shared" si="13"/>
        <v>109.37140594668998</v>
      </c>
      <c r="T11" s="3">
        <f t="shared" si="13"/>
        <v>66.841289578546665</v>
      </c>
      <c r="U11" s="3">
        <f t="shared" si="13"/>
        <v>38.879325093514332</v>
      </c>
      <c r="V11" s="3">
        <f t="shared" si="13"/>
        <v>18.951895178972624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1202.201122502677</v>
      </c>
      <c r="E12">
        <f>[3]Output!E12</f>
        <v>783.10657858104264</v>
      </c>
      <c r="F12">
        <f>[3]Output!F12</f>
        <v>641.67505545862468</v>
      </c>
      <c r="G12">
        <f>[3]Output!G12</f>
        <v>1057.5776115611011</v>
      </c>
      <c r="H12">
        <f>[3]Output!H12</f>
        <v>822.44076202315443</v>
      </c>
      <c r="I12">
        <f>[3]Output!I12</f>
        <v>454.21330691906081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0.17081999999999997</v>
      </c>
      <c r="T12">
        <f t="shared" si="14"/>
        <v>1.1388000000000003</v>
      </c>
      <c r="U12">
        <f t="shared" si="14"/>
        <v>7.0605600000000006</v>
      </c>
      <c r="V12">
        <f t="shared" si="14"/>
        <v>43.957679999999996</v>
      </c>
      <c r="W12">
        <f t="shared" si="14"/>
        <v>259.19088000000005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26.760200175800001</v>
      </c>
      <c r="E13">
        <f>[3]Output!E13</f>
        <v>26.760200175800001</v>
      </c>
      <c r="F13">
        <f>[3]Output!F13</f>
        <v>43.2</v>
      </c>
      <c r="G13">
        <f>[3]Output!G13</f>
        <v>26.760200175800001</v>
      </c>
      <c r="H13">
        <f>[3]Output!H13</f>
        <v>37.195645032000002</v>
      </c>
      <c r="I13">
        <f>[3]Output!I13</f>
        <v>31.777970403266661</v>
      </c>
      <c r="J13">
        <f>[3]Output!J13</f>
        <v>29.559587776386671</v>
      </c>
      <c r="K13">
        <f>[3]Output!K13</f>
        <v>29.55958777638665</v>
      </c>
      <c r="L13">
        <f>[3]Output!L13</f>
        <v>15.24726242780001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6.0282549041894837</v>
      </c>
      <c r="T13" s="14">
        <f t="shared" si="15"/>
        <v>8.5359372906696418</v>
      </c>
      <c r="U13" s="14">
        <f t="shared" si="15"/>
        <v>7.6743287192410703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168.54359811521141</v>
      </c>
      <c r="F14">
        <f>[3]Output!F14</f>
        <v>245.62533292688741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497.29444444444448</v>
      </c>
      <c r="R14" s="3">
        <f t="shared" si="16"/>
        <v>988.15458924988559</v>
      </c>
      <c r="S14" s="3">
        <f t="shared" si="16"/>
        <v>1492.105060262588</v>
      </c>
      <c r="T14" s="3">
        <f t="shared" si="16"/>
        <v>2138.2597905593957</v>
      </c>
      <c r="U14" s="3">
        <f t="shared" si="16"/>
        <v>3037.8887598621568</v>
      </c>
      <c r="V14" s="3">
        <f t="shared" si="16"/>
        <v>3944.1415004871578</v>
      </c>
      <c r="W14" s="3">
        <f t="shared" si="16"/>
        <v>4280.2502121221951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196.46798123489151</v>
      </c>
      <c r="F15">
        <f>[3]Output!F15</f>
        <v>385.08156326092973</v>
      </c>
      <c r="G15">
        <f>[3]Output!G15</f>
        <v>1022.481057856432</v>
      </c>
      <c r="H15">
        <f>[3]Output!H15</f>
        <v>1338.720166728411</v>
      </c>
      <c r="I15">
        <f>[3]Output!I15</f>
        <v>1049.3277346291241</v>
      </c>
      <c r="J15">
        <f>[3]Output!J15</f>
        <v>1030.4657744295671</v>
      </c>
      <c r="K15">
        <f>[3]Output!K15</f>
        <v>1147.049225709035</v>
      </c>
      <c r="L15">
        <f>[3]Output!L15</f>
        <v>1839.780223902854</v>
      </c>
      <c r="M15" s="38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689.76481646788557</v>
      </c>
      <c r="S15" s="3">
        <f t="shared" si="17"/>
        <v>824.62889013018992</v>
      </c>
      <c r="T15" s="3">
        <f t="shared" si="17"/>
        <v>853.04152018038212</v>
      </c>
      <c r="U15" s="3">
        <f t="shared" si="17"/>
        <v>902.07681328919966</v>
      </c>
      <c r="V15" s="3">
        <f t="shared" si="17"/>
        <v>962.11648243679997</v>
      </c>
      <c r="W15" s="3">
        <f t="shared" si="17"/>
        <v>970.43446068569472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65.028343643999932</v>
      </c>
      <c r="E16">
        <f>[3]Output!E16</f>
        <v>79.048013663519924</v>
      </c>
      <c r="F16">
        <f>[3]Output!F16</f>
        <v>119.60806529231991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72.102777777777803</v>
      </c>
      <c r="R16" s="3">
        <f t="shared" si="19"/>
        <v>298.38977278199997</v>
      </c>
      <c r="S16" s="3">
        <f t="shared" si="19"/>
        <v>667.47617013239812</v>
      </c>
      <c r="T16" s="3">
        <f t="shared" si="19"/>
        <v>1285.2182703790136</v>
      </c>
      <c r="U16" s="3">
        <f t="shared" si="19"/>
        <v>2135.8119465729574</v>
      </c>
      <c r="V16" s="3">
        <f t="shared" si="19"/>
        <v>2982.0250180503576</v>
      </c>
      <c r="W16" s="3">
        <f t="shared" si="19"/>
        <v>3309.8157514365002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125.1409853786399</v>
      </c>
      <c r="E17">
        <f>[3]Output!E17</f>
        <v>92.604770050319914</v>
      </c>
      <c r="F17">
        <f>[3]Output!F17</f>
        <v>92.604770050319914</v>
      </c>
      <c r="G17">
        <f>[3]Output!G17</f>
        <v>193.6962900338398</v>
      </c>
      <c r="H17">
        <f>[3]Output!H17</f>
        <v>193.6962900338398</v>
      </c>
      <c r="I17">
        <f>[3]Output!I17</f>
        <v>151.1523228362399</v>
      </c>
      <c r="J17">
        <f>[3]Output!J17</f>
        <v>205.56759089463981</v>
      </c>
      <c r="K17">
        <f>[3]Output!K17</f>
        <v>212.21283534263981</v>
      </c>
      <c r="L17">
        <f>[3]Output!L17</f>
        <v>204.42002487809481</v>
      </c>
      <c r="M17" s="38"/>
      <c r="N17" s="2" t="s">
        <v>46</v>
      </c>
      <c r="O17" s="3">
        <f>SUMIF($B:$B,"*SOL*",D:D)/3.6</f>
        <v>46.380555555555546</v>
      </c>
      <c r="P17" s="3">
        <f t="shared" ref="P17:W17" si="20">SUMIF($B:$B,"*SOL*",E:E)/3.6</f>
        <v>106.05833333333329</v>
      </c>
      <c r="Q17" s="3">
        <f t="shared" si="20"/>
        <v>167.81666666666663</v>
      </c>
      <c r="R17" s="3">
        <f t="shared" si="20"/>
        <v>401.4626146882469</v>
      </c>
      <c r="S17" s="3">
        <f t="shared" si="20"/>
        <v>636.46905222665941</v>
      </c>
      <c r="T17" s="3">
        <f t="shared" si="20"/>
        <v>926.96636784701491</v>
      </c>
      <c r="U17" s="3">
        <f t="shared" si="20"/>
        <v>1233.4717953288191</v>
      </c>
      <c r="V17" s="3">
        <f t="shared" si="20"/>
        <v>1420.3572989457257</v>
      </c>
      <c r="W17" s="3">
        <f t="shared" si="20"/>
        <v>1346.1153035742961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16.439799824200001</v>
      </c>
      <c r="E18">
        <f>[3]Output!E18</f>
        <v>16.439799824200001</v>
      </c>
      <c r="F18">
        <f>[3]Output!F18</f>
        <v>0</v>
      </c>
      <c r="G18">
        <f>[3]Output!G18</f>
        <v>16.439799824200001</v>
      </c>
      <c r="H18">
        <f>[3]Output!H18</f>
        <v>6.0043549680000012</v>
      </c>
      <c r="I18">
        <f>[3]Output!I18</f>
        <v>11.42202959673334</v>
      </c>
      <c r="J18">
        <f>[3]Output!J18</f>
        <v>13.640412223613341</v>
      </c>
      <c r="K18">
        <f>[3]Output!K18</f>
        <v>13.640412223613341</v>
      </c>
      <c r="L18">
        <f>[3]Output!L18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100.46666666666664</v>
      </c>
      <c r="Q18" s="3">
        <f t="shared" si="21"/>
        <v>162.13333333333333</v>
      </c>
      <c r="R18" s="3">
        <f t="shared" si="21"/>
        <v>395.77928135491356</v>
      </c>
      <c r="S18" s="3">
        <f t="shared" si="21"/>
        <v>630.78571889332613</v>
      </c>
      <c r="T18" s="3">
        <f t="shared" si="21"/>
        <v>922.76465553055891</v>
      </c>
      <c r="U18" s="3">
        <f t="shared" si="21"/>
        <v>1231.3603437769184</v>
      </c>
      <c r="V18" s="3">
        <f t="shared" si="21"/>
        <v>1418.2458473938232</v>
      </c>
      <c r="W18" s="3">
        <f t="shared" si="21"/>
        <v>1346.0327738622962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2509.1256320000011</v>
      </c>
      <c r="F19">
        <f>[3]Output!F19</f>
        <v>2101.599200000001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358.18154304000001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5.5916666666666677</v>
      </c>
      <c r="Q19" s="3">
        <f t="shared" si="22"/>
        <v>5.6833333333333318</v>
      </c>
      <c r="R19" s="3">
        <f t="shared" si="22"/>
        <v>5.6833333333333318</v>
      </c>
      <c r="S19" s="3">
        <f t="shared" si="22"/>
        <v>5.6833333333333336</v>
      </c>
      <c r="T19" s="3">
        <f t="shared" si="22"/>
        <v>4.2017123164560388</v>
      </c>
      <c r="U19" s="3">
        <f>SUMIF($B:$B,"*SOL_CSP*",J:J)/3.6</f>
        <v>2.1114515519007808</v>
      </c>
      <c r="V19" s="3">
        <f t="shared" si="22"/>
        <v>2.1114515519023538</v>
      </c>
      <c r="W19" s="3">
        <f t="shared" si="22"/>
        <v>8.2529712000000074E-2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85.618426680000127</v>
      </c>
      <c r="E20">
        <f>[3]Output!E20</f>
        <v>561.98436799999945</v>
      </c>
      <c r="F20">
        <f>[3]Output!F20</f>
        <v>525.39079999999967</v>
      </c>
      <c r="G20">
        <f>[3]Output!G20</f>
        <v>691.74620712000001</v>
      </c>
      <c r="H20">
        <f>[3]Output!H20</f>
        <v>691.74620712000012</v>
      </c>
      <c r="I20">
        <f>[3]Output!I20</f>
        <v>691.74620711999989</v>
      </c>
      <c r="J20">
        <f>[3]Output!J20</f>
        <v>691.74620711999887</v>
      </c>
      <c r="K20">
        <f>[3]Output!K20</f>
        <v>691.74620711999876</v>
      </c>
      <c r="L20">
        <f>[3]Output!L20</f>
        <v>691.74620711999944</v>
      </c>
      <c r="N20" s="2" t="s">
        <v>90</v>
      </c>
      <c r="O20" s="3">
        <f>SUMIF($B:$B,"*MAR*",D:D)/3.6</f>
        <v>0.4777777777777778</v>
      </c>
      <c r="P20" s="3">
        <f t="shared" ref="P20:W20" si="23">SUMIF($B:$B,"*MAR*",E:E)/3.6</f>
        <v>0.48888888888888887</v>
      </c>
      <c r="Q20" s="3">
        <f t="shared" si="23"/>
        <v>0.51388888888888884</v>
      </c>
      <c r="R20" s="3">
        <f t="shared" si="23"/>
        <v>1.5887720000000003</v>
      </c>
      <c r="S20" s="3">
        <f t="shared" si="23"/>
        <v>0.22776000000000018</v>
      </c>
      <c r="T20" s="3">
        <f t="shared" si="23"/>
        <v>0.17520000000000016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ELC_NUC_FIS_EPR_NEW</v>
      </c>
      <c r="C21" s="2" t="str">
        <f>[3]Output!C21</f>
        <v>ELC_CEN</v>
      </c>
      <c r="D21">
        <f>[3]Output!D21</f>
        <v>0</v>
      </c>
      <c r="E21">
        <f>[3]Output!E21</f>
        <v>0</v>
      </c>
      <c r="F21">
        <f>[3]Output!F21</f>
        <v>0</v>
      </c>
      <c r="G21">
        <f>[3]Output!G21</f>
        <v>0</v>
      </c>
      <c r="H21">
        <f>[3]Output!H21</f>
        <v>255.38573747999979</v>
      </c>
      <c r="I21">
        <f>[3]Output!I21</f>
        <v>516.13259496000023</v>
      </c>
      <c r="J21">
        <f>[3]Output!J21</f>
        <v>781.97251643999959</v>
      </c>
      <c r="K21">
        <f>[3]Output!K21</f>
        <v>1052.36938992</v>
      </c>
      <c r="L21">
        <f>[3]Output!L21</f>
        <v>1052.36938992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12.713830747089691</v>
      </c>
      <c r="V21" s="6">
        <f t="shared" si="24"/>
        <v>98.873572856039246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ELC_CHP_BIO_EXS</v>
      </c>
      <c r="C22" s="2" t="str">
        <f>[3]Output!C22</f>
        <v>ELC_CEN</v>
      </c>
      <c r="D22">
        <f>[3]Output!D22</f>
        <v>39.247408120000003</v>
      </c>
      <c r="E22">
        <f>[3]Output!E22</f>
        <v>39.762409333099328</v>
      </c>
      <c r="F22">
        <f>[3]Output!F22</f>
        <v>23.54844487199999</v>
      </c>
      <c r="G22">
        <f>[3]Output!G22</f>
        <v>15.698963248</v>
      </c>
      <c r="H22">
        <f>[3]Output!H22</f>
        <v>7.8494816239999974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5.3841149999999995</v>
      </c>
      <c r="T22" s="3">
        <f t="shared" si="25"/>
        <v>47.1279678</v>
      </c>
      <c r="U22" s="3">
        <f t="shared" si="25"/>
        <v>170.11998517799393</v>
      </c>
      <c r="V22" s="3">
        <f t="shared" si="25"/>
        <v>353.58202619999997</v>
      </c>
      <c r="W22" s="3">
        <f t="shared" si="25"/>
        <v>535.46939992011312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ELC_BIO_EXS</v>
      </c>
      <c r="C23" s="2" t="str">
        <f>[3]Output!C23</f>
        <v>ELC_CEN</v>
      </c>
      <c r="D23">
        <f>[3]Output!D23</f>
        <v>109.90295999999999</v>
      </c>
      <c r="E23">
        <f>[3]Output!E23</f>
        <v>87.922368000000006</v>
      </c>
      <c r="F23">
        <f>[3]Output!F23</f>
        <v>65.94177599999999</v>
      </c>
      <c r="G23">
        <f>[3]Output!G23</f>
        <v>43.96118400000001</v>
      </c>
      <c r="H23">
        <f>[3]Output!H23</f>
        <v>21.980592000000001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23.406364343262897</v>
      </c>
      <c r="S23" s="14">
        <f t="shared" si="26"/>
        <v>6.2560149041894837</v>
      </c>
      <c r="T23" s="14">
        <f t="shared" si="26"/>
        <v>8.711137290669642</v>
      </c>
      <c r="U23" s="14">
        <f t="shared" si="26"/>
        <v>7.6743287192410703</v>
      </c>
      <c r="V23" s="14">
        <f t="shared" si="26"/>
        <v>0</v>
      </c>
      <c r="W23" s="14">
        <f t="shared" si="26"/>
        <v>0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ELC_BIO_GSF_DEC_NEW</v>
      </c>
      <c r="C24" s="2" t="str">
        <f>[3]Output!C24</f>
        <v>ELC_DIS</v>
      </c>
      <c r="D24">
        <f>[3]Output!D24</f>
        <v>56.254631880000048</v>
      </c>
      <c r="E24">
        <f>[3]Output!E24</f>
        <v>29.445281601188601</v>
      </c>
      <c r="F24">
        <f>[3]Output!F24</f>
        <v>17.96345982091783</v>
      </c>
      <c r="G24">
        <f>[3]Output!G24</f>
        <v>17.037117083657161</v>
      </c>
      <c r="H24">
        <f>[3]Output!H24</f>
        <v>0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0</v>
      </c>
      <c r="P24" s="3">
        <f t="shared" ref="P24:W24" si="27">SUMIF($B:$B,"*IMP*",E:E)/3.6</f>
        <v>0</v>
      </c>
      <c r="Q24" s="3">
        <f t="shared" si="27"/>
        <v>0</v>
      </c>
      <c r="R24" s="3">
        <f t="shared" si="27"/>
        <v>0</v>
      </c>
      <c r="S24" s="3">
        <f t="shared" si="27"/>
        <v>0</v>
      </c>
      <c r="T24" s="3">
        <f t="shared" si="27"/>
        <v>0</v>
      </c>
      <c r="U24" s="3">
        <f t="shared" si="27"/>
        <v>0</v>
      </c>
      <c r="V24" s="3">
        <f t="shared" si="27"/>
        <v>0</v>
      </c>
      <c r="W24" s="3">
        <f t="shared" si="27"/>
        <v>0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ELC_BIO_CRP_GSF_NEW</v>
      </c>
      <c r="C25" s="2" t="str">
        <f>[3]Output!C25</f>
        <v>ELC_CEN</v>
      </c>
      <c r="D25">
        <f>[3]Output!D25</f>
        <v>181.755</v>
      </c>
      <c r="E25">
        <f>[3]Output!E25</f>
        <v>414.25994106571198</v>
      </c>
      <c r="F25">
        <f>[3]Output!F25</f>
        <v>543.25631930708209</v>
      </c>
      <c r="G25">
        <f>[3]Output!G25</f>
        <v>733.24205048839997</v>
      </c>
      <c r="H25">
        <f>[3]Output!H25</f>
        <v>363.90698778408392</v>
      </c>
      <c r="I25">
        <f>[3]Output!I25</f>
        <v>209.92860190430241</v>
      </c>
      <c r="J25">
        <f>[3]Output!J25</f>
        <v>139.96557033665161</v>
      </c>
      <c r="K25">
        <f>[3]Output!K25</f>
        <v>68.22682264430145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368.11944444444447</v>
      </c>
      <c r="P25" s="35">
        <f t="shared" si="28"/>
        <v>649.6055555555555</v>
      </c>
      <c r="Q25" s="35">
        <f t="shared" si="28"/>
        <v>943.84722222222217</v>
      </c>
      <c r="R25" s="35">
        <f t="shared" si="28"/>
        <v>1676.3790630351109</v>
      </c>
      <c r="S25" s="35">
        <f t="shared" si="28"/>
        <v>2250.6283682443168</v>
      </c>
      <c r="T25" s="35">
        <f t="shared" si="28"/>
        <v>3150.6285225662969</v>
      </c>
      <c r="U25" s="35">
        <f t="shared" si="28"/>
        <v>4332.6490977229723</v>
      </c>
      <c r="V25" s="35">
        <f t="shared" si="28"/>
        <v>5427.4083746118558</v>
      </c>
      <c r="W25" s="35">
        <f t="shared" si="28"/>
        <v>5885.5563956964916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186.24000000000009</v>
      </c>
      <c r="G26">
        <f>[3]Output!G26</f>
        <v>53.877554657572112</v>
      </c>
      <c r="H26">
        <f>[3]Output!H26</f>
        <v>0</v>
      </c>
      <c r="I26">
        <f>[3]Output!I26</f>
        <v>30.700040578465611</v>
      </c>
      <c r="J26">
        <f>[3]Output!J26</f>
        <v>0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ELC_CHP_GEO_EXS</v>
      </c>
      <c r="C27" s="2" t="str">
        <f>[3]Output!C27</f>
        <v>ELC_CEN</v>
      </c>
      <c r="D27">
        <f>[3]Output!D27</f>
        <v>3.1976830000000001</v>
      </c>
      <c r="E27">
        <f>[3]Output!E27</f>
        <v>2.5581464</v>
      </c>
      <c r="F27">
        <f>[3]Output!F27</f>
        <v>1.9186098</v>
      </c>
      <c r="G27">
        <f>[3]Output!G27</f>
        <v>1.2790732</v>
      </c>
      <c r="H27">
        <f>[3]Output!H27</f>
        <v>0.63953660000000001</v>
      </c>
      <c r="I27">
        <f>[3]Output!I27</f>
        <v>0</v>
      </c>
      <c r="J27">
        <f>[3]Output!J27</f>
        <v>0</v>
      </c>
      <c r="K27">
        <f>[3]Output!K27</f>
        <v>0</v>
      </c>
      <c r="L27">
        <f>[3]Output!L27</f>
        <v>0</v>
      </c>
      <c r="N27" s="2" t="s">
        <v>54</v>
      </c>
      <c r="O27" s="6">
        <f t="shared" ref="O27:W27" si="31">SUM(O5,O6,O7,O10,O11,O12,O13,O14,O17,O20,O21,O24)</f>
        <v>3675.0166666666669</v>
      </c>
      <c r="P27" s="35">
        <f t="shared" si="31"/>
        <v>3597.9722222222222</v>
      </c>
      <c r="Q27" s="35">
        <f t="shared" si="31"/>
        <v>3525.4944444444445</v>
      </c>
      <c r="R27" s="35">
        <f t="shared" si="31"/>
        <v>3459.0866222505624</v>
      </c>
      <c r="S27" s="35">
        <f t="shared" si="31"/>
        <v>3864.8817651301201</v>
      </c>
      <c r="T27" s="35">
        <f t="shared" si="31"/>
        <v>4383.5697876903987</v>
      </c>
      <c r="U27" s="35">
        <f t="shared" si="31"/>
        <v>5477.9982585558519</v>
      </c>
      <c r="V27" s="35">
        <f t="shared" si="31"/>
        <v>6599.3210430711379</v>
      </c>
      <c r="W27" s="35">
        <f t="shared" si="31"/>
        <v>7049.3612259356441</v>
      </c>
      <c r="X27" s="28">
        <f>W27/Q27</f>
        <v>1.9995383164038707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ELC_GEO_EXS</v>
      </c>
      <c r="C28" s="2" t="str">
        <f>[3]Output!C28</f>
        <v>ELC_CEN</v>
      </c>
      <c r="D28">
        <f>[3]Output!D28</f>
        <v>21.712536</v>
      </c>
      <c r="E28">
        <f>[3]Output!E28</f>
        <v>18.610745142857141</v>
      </c>
      <c r="F28">
        <f>[3]Output!F28</f>
        <v>15.508954285714291</v>
      </c>
      <c r="G28">
        <f>[3]Output!G28</f>
        <v>12.40716342857143</v>
      </c>
      <c r="H28">
        <f>[3]Output!H28</f>
        <v>9.3053725714285704</v>
      </c>
      <c r="I28">
        <f>[3]Output!I28</f>
        <v>6.2035817142857148</v>
      </c>
      <c r="J28">
        <f>[3]Output!J28</f>
        <v>3.1017908571428561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3597.9722222222222</v>
      </c>
      <c r="Q28" s="35">
        <f t="shared" si="33"/>
        <v>3525.4944444444445</v>
      </c>
      <c r="R28" s="35">
        <f t="shared" si="33"/>
        <v>3459.0866222505624</v>
      </c>
      <c r="S28" s="35">
        <f t="shared" si="33"/>
        <v>3864.8817651301201</v>
      </c>
      <c r="T28" s="35">
        <f t="shared" si="33"/>
        <v>4383.5697876903987</v>
      </c>
      <c r="U28" s="35">
        <f t="shared" si="33"/>
        <v>5477.9982585558519</v>
      </c>
      <c r="V28" s="35">
        <f t="shared" si="33"/>
        <v>6599.3210430711379</v>
      </c>
      <c r="W28" s="35">
        <f t="shared" si="33"/>
        <v>7049.3612259356441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ELC_GEO_FLS_NEW</v>
      </c>
      <c r="C29" s="2" t="str">
        <f>[3]Output!C29</f>
        <v>ELC_CEN</v>
      </c>
      <c r="D29">
        <f>[3]Output!D29</f>
        <v>13.739781000000001</v>
      </c>
      <c r="E29">
        <f>[3]Output!E29</f>
        <v>32.981108457142852</v>
      </c>
      <c r="F29">
        <f>[3]Output!F29</f>
        <v>63.972435914285718</v>
      </c>
      <c r="G29">
        <f>[3]Output!G29</f>
        <v>64.857095807175014</v>
      </c>
      <c r="H29">
        <f>[3]Output!H29</f>
        <v>11.75680848365357</v>
      </c>
      <c r="I29">
        <f>[3]Output!I29</f>
        <v>24.525792532124999</v>
      </c>
      <c r="J29">
        <f>[3]Output!J29</f>
        <v>24.525792532124999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4.2520315009909274E-3</v>
      </c>
      <c r="P29" s="13">
        <f t="shared" ref="P29:W29" si="35">SUMIF($C:$C,"*ELC_DIS*",E:E)/(SUMIF($C:$C,"*ELC*",E:E)-SUMIF($C:$C,"*IMP_ELC*",E:E))</f>
        <v>2.2732929505962928E-3</v>
      </c>
      <c r="Q29" s="13">
        <f t="shared" si="35"/>
        <v>1.4153617397179772E-3</v>
      </c>
      <c r="R29" s="13">
        <f t="shared" si="35"/>
        <v>1.3681451319536495E-3</v>
      </c>
      <c r="S29" s="13">
        <f t="shared" si="35"/>
        <v>0</v>
      </c>
      <c r="T29" s="13">
        <f t="shared" si="35"/>
        <v>0</v>
      </c>
      <c r="U29" s="13">
        <f t="shared" si="35"/>
        <v>2.2509852305579313E-3</v>
      </c>
      <c r="V29" s="13">
        <f t="shared" si="35"/>
        <v>1.4220473357814839E-2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ELC_WIN_ON_CEN_NEW</v>
      </c>
      <c r="C30" s="2" t="str">
        <f>[3]Output!C30</f>
        <v>ELC_CEN</v>
      </c>
      <c r="D30">
        <f>[3]Output!D30</f>
        <v>550.08000000000004</v>
      </c>
      <c r="E30">
        <f>[3]Output!E30</f>
        <v>983.02</v>
      </c>
      <c r="F30">
        <f>[3]Output!F30</f>
        <v>1530.69</v>
      </c>
      <c r="G30">
        <f>[3]Output!G30</f>
        <v>2483.153339284388</v>
      </c>
      <c r="H30">
        <f>[3]Output!H30</f>
        <v>2405.8856755911879</v>
      </c>
      <c r="I30">
        <f>[3]Output!I30</f>
        <v>2168.640591988436</v>
      </c>
      <c r="J30">
        <f>[3]Output!J30</f>
        <v>2085.936892984153</v>
      </c>
      <c r="K30">
        <f>[3]Output!K30</f>
        <v>840.13487706384001</v>
      </c>
      <c r="L30">
        <f>[3]Output!L30</f>
        <v>983.76558307200003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ELC_VRES_STG_CEN</v>
      </c>
      <c r="D31">
        <f>[3]Output!D31</f>
        <v>0</v>
      </c>
      <c r="E31">
        <f>[3]Output!E31</f>
        <v>0</v>
      </c>
      <c r="F31">
        <f>[3]Output!F31</f>
        <v>0</v>
      </c>
      <c r="G31">
        <f>[3]Output!G31</f>
        <v>0</v>
      </c>
      <c r="H31">
        <f>[3]Output!H31</f>
        <v>562.7783288774956</v>
      </c>
      <c r="I31">
        <f>[3]Output!I31</f>
        <v>902.30888066093985</v>
      </c>
      <c r="J31">
        <f>[3]Output!J31</f>
        <v>1161.5396348569659</v>
      </c>
      <c r="K31">
        <f>[3]Output!K31</f>
        <v>2623.4844597086399</v>
      </c>
      <c r="L31">
        <f>[3]Output!L31</f>
        <v>2509.7984753965011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ELC_WIN_OFF_NEW</v>
      </c>
      <c r="C32" s="2" t="str">
        <f>[3]Output!C32</f>
        <v>ELC_CEN</v>
      </c>
      <c r="D32">
        <f>[3]Output!D32</f>
        <v>0</v>
      </c>
      <c r="E32">
        <f>[3]Output!E32</f>
        <v>126.62</v>
      </c>
      <c r="F32">
        <f>[3]Output!F32</f>
        <v>259.57000000000011</v>
      </c>
      <c r="G32">
        <f>[3]Output!G32</f>
        <v>1038.1629799499281</v>
      </c>
      <c r="H32">
        <f>[3]Output!H32</f>
        <v>1385.047351877698</v>
      </c>
      <c r="I32">
        <f>[3]Output!I32</f>
        <v>2214.9127014874862</v>
      </c>
      <c r="J32">
        <f>[3]Output!J32</f>
        <v>1905.1564950518491</v>
      </c>
      <c r="K32">
        <f>[3]Output!K32</f>
        <v>1189.5368066508879</v>
      </c>
      <c r="L32">
        <f>[3]Output!L32</f>
        <v>544.58940963429006</v>
      </c>
      <c r="N32" s="2" t="s">
        <v>34</v>
      </c>
      <c r="O32" s="13">
        <f t="shared" ref="O32:W32" si="40">O2/O$27</f>
        <v>0.23756128090122042</v>
      </c>
      <c r="P32" s="13">
        <f t="shared" si="40"/>
        <v>0.23936785380654219</v>
      </c>
      <c r="Q32" s="13">
        <f t="shared" si="40"/>
        <v>0.1336353135651579</v>
      </c>
      <c r="R32" s="13">
        <f t="shared" si="40"/>
        <v>5.3777670672777195E-2</v>
      </c>
      <c r="S32" s="13">
        <f t="shared" si="40"/>
        <v>2.4065628977104955E-2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ELC_VRES_STG_CEN</v>
      </c>
      <c r="D33">
        <f>[3]Output!D33</f>
        <v>0</v>
      </c>
      <c r="E33">
        <f>[3]Output!E33</f>
        <v>0</v>
      </c>
      <c r="F33">
        <f>[3]Output!F33</f>
        <v>0</v>
      </c>
      <c r="G33">
        <f>[3]Output!G33</f>
        <v>36.040202065271899</v>
      </c>
      <c r="H33">
        <f>[3]Output!H33</f>
        <v>1017.866860598935</v>
      </c>
      <c r="I33">
        <f>[3]Output!I33</f>
        <v>2411.8730718769621</v>
      </c>
      <c r="J33">
        <f>[3]Output!J33</f>
        <v>5783.7665126107968</v>
      </c>
      <c r="K33">
        <f>[3]Output!K33</f>
        <v>9545.7532583304001</v>
      </c>
      <c r="L33">
        <f>[3]Output!L33</f>
        <v>11370.74729553711</v>
      </c>
      <c r="N33" s="2" t="s">
        <v>8</v>
      </c>
      <c r="O33" s="13">
        <f t="shared" ref="O33:W33" si="42">O3/O$27</f>
        <v>0.23309720439665427</v>
      </c>
      <c r="P33" s="13">
        <f t="shared" si="42"/>
        <v>0.16282705536297454</v>
      </c>
      <c r="Q33" s="13">
        <f t="shared" si="42"/>
        <v>0.20638318659793975</v>
      </c>
      <c r="R33" s="13">
        <f t="shared" si="42"/>
        <v>4.5171942826823755E-2</v>
      </c>
      <c r="S33" s="13">
        <f t="shared" si="42"/>
        <v>2.0214546346940143E-2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ELC_SOL_PV_EXS</v>
      </c>
      <c r="C34" s="2" t="str">
        <f>[3]Output!C34</f>
        <v>ELC_CEN</v>
      </c>
      <c r="D34">
        <f>[3]Output!D34</f>
        <v>6.7881570938784002</v>
      </c>
      <c r="E34">
        <f>[3]Output!E34</f>
        <v>4.8302634554783994</v>
      </c>
      <c r="F34">
        <f>[3]Output!F34</f>
        <v>0</v>
      </c>
      <c r="G34">
        <f>[3]Output!G34</f>
        <v>0</v>
      </c>
      <c r="H34">
        <f>[3]Output!H34</f>
        <v>0</v>
      </c>
      <c r="I34">
        <f>[3]Output!I34</f>
        <v>0</v>
      </c>
      <c r="J34">
        <f>[3]Output!J34</f>
        <v>0</v>
      </c>
      <c r="K34">
        <f>[3]Output!K34</f>
        <v>0</v>
      </c>
      <c r="L34">
        <f>[3]Output!L34</f>
        <v>0</v>
      </c>
      <c r="N34" s="2" t="s">
        <v>41</v>
      </c>
      <c r="O34" s="13">
        <f t="shared" ref="O34:W34" si="43">O4/O$27</f>
        <v>2.2013505607684322E-2</v>
      </c>
      <c r="P34" s="13">
        <f t="shared" si="43"/>
        <v>1.7204135045202931E-2</v>
      </c>
      <c r="Q34" s="13">
        <f t="shared" si="43"/>
        <v>1.264913195784988E-2</v>
      </c>
      <c r="R34" s="13">
        <f t="shared" si="43"/>
        <v>8.9963276946013523E-3</v>
      </c>
      <c r="S34" s="13">
        <f t="shared" si="43"/>
        <v>5.1193238477303749E-3</v>
      </c>
      <c r="T34" s="13">
        <f t="shared" si="43"/>
        <v>1.9281285366402735E-3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157.44184290612159</v>
      </c>
      <c r="E35">
        <f>[3]Output!E35</f>
        <v>356.84973654452148</v>
      </c>
      <c r="F35">
        <f>[3]Output!F35</f>
        <v>583.67999999999995</v>
      </c>
      <c r="G35">
        <f>[3]Output!G35</f>
        <v>1391.7925877859</v>
      </c>
      <c r="H35">
        <f>[3]Output!H35</f>
        <v>1956.502991211988</v>
      </c>
      <c r="I35">
        <f>[3]Output!I35</f>
        <v>2262.4867772975908</v>
      </c>
      <c r="J35">
        <f>[3]Output!J35</f>
        <v>1844.0871149884749</v>
      </c>
      <c r="K35">
        <f>[3]Output!K35</f>
        <v>1195.014887110231</v>
      </c>
      <c r="L35">
        <f>[3]Output!L35</f>
        <v>859.34043272698625</v>
      </c>
      <c r="N35" s="2" t="s">
        <v>147</v>
      </c>
      <c r="O35" s="13">
        <f t="shared" ref="O35:W35" si="44">O5/O$27</f>
        <v>0.49267199090555902</v>
      </c>
      <c r="P35" s="13">
        <f t="shared" si="44"/>
        <v>0.41939904421471963</v>
      </c>
      <c r="Q35" s="13">
        <f t="shared" si="44"/>
        <v>0.35266763212094748</v>
      </c>
      <c r="R35" s="13">
        <f t="shared" si="44"/>
        <v>0.10794594119420228</v>
      </c>
      <c r="S35" s="13">
        <f t="shared" si="44"/>
        <v>4.9399499171775475E-2</v>
      </c>
      <c r="T35" s="13">
        <f t="shared" si="44"/>
        <v>1.9281285366402735E-3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33.012825091788883</v>
      </c>
      <c r="H36">
        <f>[3]Output!H36</f>
        <v>314.32559680398629</v>
      </c>
      <c r="I36">
        <f>[3]Output!I36</f>
        <v>1059.4659826124209</v>
      </c>
      <c r="J36">
        <f>[3]Output!J36</f>
        <v>2588.8101226084309</v>
      </c>
      <c r="K36">
        <f>[3]Output!K36</f>
        <v>3910.6701635075328</v>
      </c>
      <c r="L36">
        <f>[3]Output!L36</f>
        <v>3986.3775531772799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1.1137613865575831</v>
      </c>
      <c r="E37">
        <f>[3]Output!E37</f>
        <v>12.54677863949134</v>
      </c>
      <c r="F37">
        <f>[3]Output!F37</f>
        <v>12.56831871629133</v>
      </c>
      <c r="G37">
        <f>[3]Output!G37</f>
        <v>12.56831871629133</v>
      </c>
      <c r="H37">
        <f>[3]Output!H37</f>
        <v>12.568318716291341</v>
      </c>
      <c r="I37">
        <f>[3]Output!I37</f>
        <v>7.5249387523921447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0.1611466614663879</v>
      </c>
      <c r="P37" s="13">
        <f t="shared" si="46"/>
        <v>0.16726782832922868</v>
      </c>
      <c r="Q37" s="13">
        <f t="shared" si="46"/>
        <v>0.17918763167971713</v>
      </c>
      <c r="R37" s="13">
        <f t="shared" si="46"/>
        <v>0.18606027258978072</v>
      </c>
      <c r="S37" s="13">
        <f t="shared" si="46"/>
        <v>0.17310222064328717</v>
      </c>
      <c r="T37" s="13">
        <f t="shared" si="46"/>
        <v>0.11399360769495563</v>
      </c>
      <c r="U37" s="13">
        <f t="shared" si="46"/>
        <v>7.8944663195099268E-2</v>
      </c>
      <c r="V37" s="13">
        <f t="shared" si="46"/>
        <v>5.9032253802169955E-2</v>
      </c>
      <c r="W37" s="13">
        <f t="shared" si="46"/>
        <v>8.2253325351786408E-2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1.6262386134424169</v>
      </c>
      <c r="E38">
        <f>[3]Output!E38</f>
        <v>7.5832213605086629</v>
      </c>
      <c r="F38">
        <f>[3]Output!F38</f>
        <v>7.8916812837086638</v>
      </c>
      <c r="G38">
        <f>[3]Output!G38</f>
        <v>7.891681283708663</v>
      </c>
      <c r="H38">
        <f>[3]Output!H38</f>
        <v>7.8890196453086618</v>
      </c>
      <c r="I38">
        <f>[3]Output!I38</f>
        <v>7.6012255868495942</v>
      </c>
      <c r="J38">
        <f>[3]Output!J38</f>
        <v>7.6012255868428111</v>
      </c>
      <c r="K38">
        <f>[3]Output!K38</f>
        <v>7.5985639484484686</v>
      </c>
      <c r="L38">
        <f>[3]Output!L38</f>
        <v>0.17271636480000019</v>
      </c>
      <c r="N38" s="2" t="s">
        <v>53</v>
      </c>
      <c r="O38" s="13">
        <f t="shared" ref="O38:W38" si="47">O10/O$27</f>
        <v>0.24927173421738072</v>
      </c>
      <c r="P38" s="13">
        <f t="shared" si="47"/>
        <v>0.23710191697483926</v>
      </c>
      <c r="Q38" s="13">
        <f t="shared" si="47"/>
        <v>0.20698357519591426</v>
      </c>
      <c r="R38" s="13">
        <f t="shared" si="47"/>
        <v>0.2281298645497867</v>
      </c>
      <c r="S38" s="13">
        <f t="shared" si="47"/>
        <v>0.19678909172039327</v>
      </c>
      <c r="T38" s="13">
        <f t="shared" si="47"/>
        <v>0.16732969183999194</v>
      </c>
      <c r="U38" s="13">
        <f t="shared" si="47"/>
        <v>0.12921707855500636</v>
      </c>
      <c r="V38" s="13">
        <f t="shared" si="47"/>
        <v>0.10356615421585862</v>
      </c>
      <c r="W38" s="13">
        <f t="shared" si="47"/>
        <v>8.2840332490195359E-2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2.6616384000000032E-3</v>
      </c>
      <c r="I39">
        <f>[3]Output!I39</f>
        <v>0</v>
      </c>
      <c r="J39">
        <f>[3]Output!J39</f>
        <v>0</v>
      </c>
      <c r="K39">
        <f>[3]Output!K39</f>
        <v>2.6616384000057321E-3</v>
      </c>
      <c r="L39">
        <f>[3]Output!L39</f>
        <v>0.12439059840000009</v>
      </c>
      <c r="N39" s="2" t="s">
        <v>43</v>
      </c>
      <c r="O39" s="13">
        <f t="shared" ref="O39:W39" si="48">O11/O$27</f>
        <v>3.9659684083065382E-2</v>
      </c>
      <c r="P39" s="13">
        <f t="shared" si="48"/>
        <v>5.6768859002370151E-2</v>
      </c>
      <c r="Q39" s="13">
        <f t="shared" si="48"/>
        <v>6.594425683395079E-2</v>
      </c>
      <c r="R39" s="13">
        <f t="shared" si="48"/>
        <v>6.9367771499846409E-2</v>
      </c>
      <c r="S39" s="13">
        <f t="shared" si="48"/>
        <v>2.8298771500195618E-2</v>
      </c>
      <c r="T39" s="13">
        <f t="shared" si="48"/>
        <v>1.5248140856852605E-2</v>
      </c>
      <c r="U39" s="13">
        <f t="shared" si="48"/>
        <v>7.0973598855732329E-3</v>
      </c>
      <c r="V39" s="13">
        <f t="shared" si="48"/>
        <v>2.8717946975576969E-3</v>
      </c>
      <c r="W39" s="13">
        <f t="shared" si="48"/>
        <v>0</v>
      </c>
    </row>
    <row r="40" spans="1:52">
      <c r="A40" s="2">
        <f>[3]Output!A40</f>
        <v>38</v>
      </c>
      <c r="B40" s="2" t="str">
        <f>[3]Output!B40</f>
        <v>ELC_MAR_EXS</v>
      </c>
      <c r="C40" s="2" t="str">
        <f>[3]Output!C40</f>
        <v>ELC_CEN</v>
      </c>
      <c r="D40">
        <f>[3]Output!D40</f>
        <v>0.25919201879999998</v>
      </c>
      <c r="E40">
        <f>[3]Output!E40</f>
        <v>0.27671315759999998</v>
      </c>
      <c r="F40">
        <f>[3]Output!F40</f>
        <v>0.27671315759999998</v>
      </c>
      <c r="G40">
        <f>[3]Output!G40</f>
        <v>0</v>
      </c>
      <c r="H40">
        <f>[3]Output!H40</f>
        <v>0</v>
      </c>
      <c r="I40">
        <f>[3]Output!I40</f>
        <v>0</v>
      </c>
      <c r="J40">
        <f>[3]Output!J40</f>
        <v>0</v>
      </c>
      <c r="K40">
        <f>[3]Output!K40</f>
        <v>0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4.4197988549398465E-5</v>
      </c>
      <c r="T40" s="13">
        <f t="shared" si="49"/>
        <v>2.5978826736097375E-4</v>
      </c>
      <c r="U40" s="13">
        <f t="shared" si="49"/>
        <v>1.2888941665821841E-3</v>
      </c>
      <c r="V40" s="13">
        <f t="shared" si="49"/>
        <v>6.6609397713955328E-3</v>
      </c>
      <c r="W40" s="13">
        <f t="shared" si="49"/>
        <v>3.6767995239965628E-2</v>
      </c>
    </row>
    <row r="41" spans="1:52">
      <c r="A41" s="2">
        <f>[3]Output!A41</f>
        <v>39</v>
      </c>
      <c r="B41" s="2" t="str">
        <f>[3]Output!B41</f>
        <v>ELC_MAR_TDL_NEW</v>
      </c>
      <c r="C41" s="2" t="str">
        <f>[3]Output!C41</f>
        <v>ELC_CEN</v>
      </c>
      <c r="D41">
        <f>[3]Output!D41</f>
        <v>1.4608079812000001</v>
      </c>
      <c r="E41">
        <f>[3]Output!E41</f>
        <v>1.4832868424000001</v>
      </c>
      <c r="F41">
        <f>[3]Output!F41</f>
        <v>1.5732868423999999</v>
      </c>
      <c r="G41">
        <f>[3]Output!G41</f>
        <v>5.719579200000001</v>
      </c>
      <c r="H41">
        <f>[3]Output!H41</f>
        <v>0.81993600000000066</v>
      </c>
      <c r="I41">
        <f>[3]Output!I41</f>
        <v>0.63072000000000061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2.9213775296559504E-3</v>
      </c>
      <c r="P41" s="13">
        <f t="shared" si="50"/>
        <v>4.1805955515066351E-3</v>
      </c>
      <c r="Q41" s="13">
        <f t="shared" si="50"/>
        <v>6.4135999836114396E-3</v>
      </c>
      <c r="R41" s="13">
        <f t="shared" si="50"/>
        <v>6.3073275479490201E-3</v>
      </c>
      <c r="S41" s="13">
        <f t="shared" si="50"/>
        <v>1.5597514414484369E-3</v>
      </c>
      <c r="T41" s="13">
        <f t="shared" si="50"/>
        <v>1.9472570767869602E-3</v>
      </c>
      <c r="U41" s="13">
        <f t="shared" si="50"/>
        <v>1.4009366847196169E-3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ELC_BIO_CRP_COM_CCS_NEW</v>
      </c>
      <c r="C42" s="2" t="str">
        <f>[3]Output!C42</f>
        <v>ELC_CEN</v>
      </c>
      <c r="D42">
        <f>[3]Output!D42</f>
        <v>0</v>
      </c>
      <c r="E42">
        <f>[3]Output!E42</f>
        <v>0</v>
      </c>
      <c r="F42">
        <f>[3]Output!F42</f>
        <v>0</v>
      </c>
      <c r="G42">
        <f>[3]Output!G42</f>
        <v>0</v>
      </c>
      <c r="H42">
        <f>[3]Output!H42</f>
        <v>0.61495199999999994</v>
      </c>
      <c r="I42">
        <f>[3]Output!I42</f>
        <v>4.0996800000000011</v>
      </c>
      <c r="J42">
        <f>[3]Output!J42</f>
        <v>25.418016000000001</v>
      </c>
      <c r="K42">
        <f>[3]Output!K42</f>
        <v>158.247648</v>
      </c>
      <c r="L42">
        <f>[3]Output!L42</f>
        <v>933.08716800000025</v>
      </c>
      <c r="N42" s="2" t="s">
        <v>47</v>
      </c>
      <c r="O42" s="13">
        <f t="shared" ref="O42:W42" si="51">O14/O$27</f>
        <v>4.1578042729964945E-2</v>
      </c>
      <c r="P42" s="13">
        <f t="shared" si="51"/>
        <v>8.5668625074308821E-2</v>
      </c>
      <c r="Q42" s="13">
        <f t="shared" si="51"/>
        <v>0.14105665241597318</v>
      </c>
      <c r="R42" s="13">
        <f t="shared" si="51"/>
        <v>0.28566922345730944</v>
      </c>
      <c r="S42" s="13">
        <f t="shared" si="51"/>
        <v>0.38606745327236497</v>
      </c>
      <c r="T42" s="13">
        <f t="shared" si="51"/>
        <v>0.48778960849759739</v>
      </c>
      <c r="U42" s="13">
        <f t="shared" si="51"/>
        <v>0.55456183380807178</v>
      </c>
      <c r="V42" s="13">
        <f t="shared" si="51"/>
        <v>0.59765867954374674</v>
      </c>
      <c r="W42" s="13">
        <f t="shared" si="51"/>
        <v>0.60718270421077591</v>
      </c>
    </row>
    <row r="43" spans="1:52">
      <c r="A43" s="2">
        <f>[3]Output!A43</f>
        <v>41</v>
      </c>
      <c r="B43" s="2" t="str">
        <f>[3]Output!B43</f>
        <v>ELC_STG_CEN_BTT_NEW</v>
      </c>
      <c r="C43" s="2" t="str">
        <f>[3]Output!C43</f>
        <v>ELC_VRES_STG_CEN</v>
      </c>
      <c r="D43">
        <f>[3]Output!D43</f>
        <v>0</v>
      </c>
      <c r="E43">
        <f>[3]Output!E43</f>
        <v>0</v>
      </c>
      <c r="F43">
        <f>[3]Output!F43</f>
        <v>0</v>
      </c>
      <c r="G43">
        <f>[3]Output!G43</f>
        <v>0</v>
      </c>
      <c r="H43">
        <f>[3]Output!H43</f>
        <v>19.382814</v>
      </c>
      <c r="I43">
        <f>[3]Output!I43</f>
        <v>169.66068408000001</v>
      </c>
      <c r="J43">
        <f>[3]Output!J43</f>
        <v>612.43194664077816</v>
      </c>
      <c r="K43">
        <f>[3]Output!K43</f>
        <v>1272.8952943199999</v>
      </c>
      <c r="L43">
        <f>[3]Output!L43</f>
        <v>1927.6898397124071</v>
      </c>
      <c r="N43" s="2" t="s">
        <v>93</v>
      </c>
      <c r="O43" s="13">
        <f t="shared" ref="O43:W43" si="52">O15/O$27</f>
        <v>4.1578042729964945E-2</v>
      </c>
      <c r="P43" s="13">
        <f t="shared" si="52"/>
        <v>7.5893057046021284E-2</v>
      </c>
      <c r="Q43" s="13">
        <f t="shared" si="52"/>
        <v>0.1206048324190933</v>
      </c>
      <c r="R43" s="13">
        <f t="shared" si="52"/>
        <v>0.19940663296229005</v>
      </c>
      <c r="S43" s="13">
        <f t="shared" si="52"/>
        <v>0.21336458402691313</v>
      </c>
      <c r="T43" s="13">
        <f t="shared" si="52"/>
        <v>0.19459973526047819</v>
      </c>
      <c r="U43" s="13">
        <f t="shared" si="52"/>
        <v>0.16467270902839087</v>
      </c>
      <c r="V43" s="13">
        <f t="shared" si="52"/>
        <v>0.14579022238158276</v>
      </c>
      <c r="W43" s="13">
        <f t="shared" si="52"/>
        <v>0.13766275121713475</v>
      </c>
    </row>
    <row r="44" spans="1:52">
      <c r="A44" s="2">
        <f>[3]Output!A44</f>
        <v>42</v>
      </c>
      <c r="B44" s="2" t="str">
        <f>[3]Output!B44</f>
        <v>ELC_HH2_PEMFC_NEW</v>
      </c>
      <c r="C44" s="2" t="str">
        <f>[3]Output!C44</f>
        <v>ELC_DIS</v>
      </c>
      <c r="D44">
        <f>[3]Output!D44</f>
        <v>0</v>
      </c>
      <c r="E44">
        <f>[3]Output!E44</f>
        <v>0</v>
      </c>
      <c r="F44">
        <f>[3]Output!F44</f>
        <v>0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45.769790689522893</v>
      </c>
      <c r="K44">
        <f>[3]Output!K44</f>
        <v>355.94486228174128</v>
      </c>
      <c r="L44">
        <f>[3]Output!L44</f>
        <v>0</v>
      </c>
      <c r="N44" s="2" t="s">
        <v>94</v>
      </c>
      <c r="O44" s="13">
        <f t="shared" ref="O44:W44" si="53">O16/O$27</f>
        <v>0</v>
      </c>
      <c r="P44" s="13">
        <f t="shared" si="53"/>
        <v>9.7755680282875391E-3</v>
      </c>
      <c r="Q44" s="13">
        <f t="shared" si="53"/>
        <v>2.0451819996879877E-2</v>
      </c>
      <c r="R44" s="13">
        <f t="shared" si="53"/>
        <v>8.6262590495019359E-2</v>
      </c>
      <c r="S44" s="13">
        <f t="shared" si="53"/>
        <v>0.17270286924545181</v>
      </c>
      <c r="T44" s="13">
        <f t="shared" si="53"/>
        <v>0.2931898732371192</v>
      </c>
      <c r="U44" s="13">
        <f t="shared" si="53"/>
        <v>0.38988912477968091</v>
      </c>
      <c r="V44" s="13">
        <f t="shared" si="53"/>
        <v>0.45186845716216395</v>
      </c>
      <c r="W44" s="13">
        <f t="shared" si="53"/>
        <v>0.46951995299364113</v>
      </c>
    </row>
    <row r="45" spans="1:52">
      <c r="A45" s="2">
        <f>[3]Output!A45</f>
        <v>0</v>
      </c>
      <c r="B45" s="2">
        <f>[3]Output!B45</f>
        <v>0</v>
      </c>
      <c r="C45" s="2">
        <f>[3]Output!C45</f>
        <v>0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0</v>
      </c>
      <c r="K45">
        <f>[3]Output!K45</f>
        <v>0</v>
      </c>
      <c r="L45">
        <f>[3]Output!L45</f>
        <v>0</v>
      </c>
      <c r="N45" s="2" t="s">
        <v>46</v>
      </c>
      <c r="O45" s="13">
        <f t="shared" ref="O45:W45" si="54">O17/O$27</f>
        <v>1.2620502099007861E-2</v>
      </c>
      <c r="P45" s="13">
        <f t="shared" si="54"/>
        <v>2.9477251847105226E-2</v>
      </c>
      <c r="Q45" s="13">
        <f t="shared" si="54"/>
        <v>4.7600888133894528E-2</v>
      </c>
      <c r="R45" s="13">
        <f t="shared" si="54"/>
        <v>0.11606029525419805</v>
      </c>
      <c r="S45" s="13">
        <f t="shared" si="54"/>
        <v>0.16468008361058653</v>
      </c>
      <c r="T45" s="13">
        <f t="shared" si="54"/>
        <v>0.21146380980406657</v>
      </c>
      <c r="U45" s="13">
        <f t="shared" si="54"/>
        <v>0.22516834382017412</v>
      </c>
      <c r="V45" s="13">
        <f t="shared" si="54"/>
        <v>0.21522779232524372</v>
      </c>
      <c r="W45" s="13">
        <f t="shared" si="54"/>
        <v>0.19095564270727658</v>
      </c>
    </row>
    <row r="46" spans="1:52">
      <c r="A46" s="2">
        <f>[3]Output!A46</f>
        <v>0</v>
      </c>
      <c r="B46" s="2">
        <f>[3]Output!B46</f>
        <v>0</v>
      </c>
      <c r="C46" s="2">
        <f>[3]Output!C46</f>
        <v>0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0</v>
      </c>
      <c r="L46">
        <f>[3]Output!L46</f>
        <v>0</v>
      </c>
      <c r="N46" s="2" t="s">
        <v>95</v>
      </c>
      <c r="O46" s="13">
        <f t="shared" ref="O46:W46" si="55">O18/O$27</f>
        <v>1.2413397974007674E-2</v>
      </c>
      <c r="P46" s="13">
        <f t="shared" si="55"/>
        <v>2.7923135716877556E-2</v>
      </c>
      <c r="Q46" s="13">
        <f t="shared" si="55"/>
        <v>4.5988821110986795E-2</v>
      </c>
      <c r="R46" s="13">
        <f t="shared" si="55"/>
        <v>0.11441727963938941</v>
      </c>
      <c r="S46" s="13">
        <f t="shared" si="55"/>
        <v>0.16320957722029805</v>
      </c>
      <c r="T46" s="13">
        <f t="shared" si="55"/>
        <v>0.21050529596261822</v>
      </c>
      <c r="U46" s="13">
        <f t="shared" si="55"/>
        <v>0.22478290164727768</v>
      </c>
      <c r="V46" s="13">
        <f t="shared" si="55"/>
        <v>0.21490784250947906</v>
      </c>
      <c r="W46" s="13">
        <f t="shared" si="55"/>
        <v>0.19094393530438505</v>
      </c>
    </row>
    <row r="47" spans="1:52">
      <c r="A47" s="2">
        <f>[3]Output!A47</f>
        <v>0</v>
      </c>
      <c r="B47" s="2">
        <f>[3]Output!B47</f>
        <v>0</v>
      </c>
      <c r="C47" s="2">
        <f>[3]Output!C47</f>
        <v>0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0</v>
      </c>
      <c r="N47" s="2" t="s">
        <v>96</v>
      </c>
      <c r="O47" s="13">
        <f t="shared" ref="O47:W47" si="56">O19/O$27</f>
        <v>2.0710412500018897E-4</v>
      </c>
      <c r="P47" s="13">
        <f t="shared" si="56"/>
        <v>1.5541161302276749E-3</v>
      </c>
      <c r="Q47" s="13">
        <f t="shared" si="56"/>
        <v>1.6120670229077397E-3</v>
      </c>
      <c r="R47" s="13">
        <f t="shared" si="56"/>
        <v>1.6430156148086348E-3</v>
      </c>
      <c r="S47" s="13">
        <f t="shared" si="56"/>
        <v>1.4705063902884985E-3</v>
      </c>
      <c r="T47" s="13">
        <f t="shared" si="56"/>
        <v>9.5851384144834701E-4</v>
      </c>
      <c r="U47" s="13">
        <f t="shared" si="56"/>
        <v>3.8544217289645806E-4</v>
      </c>
      <c r="V47" s="13">
        <f t="shared" si="56"/>
        <v>3.1994981576464473E-4</v>
      </c>
      <c r="W47" s="13">
        <f t="shared" si="56"/>
        <v>1.1707402891535909E-5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1.300069689782208E-4</v>
      </c>
      <c r="P48" s="13">
        <f t="shared" si="57"/>
        <v>1.3587900592154531E-4</v>
      </c>
      <c r="Q48" s="13">
        <f t="shared" si="57"/>
        <v>1.4576363599116908E-4</v>
      </c>
      <c r="R48" s="13">
        <f t="shared" si="57"/>
        <v>4.5930390692740393E-4</v>
      </c>
      <c r="S48" s="13">
        <f t="shared" si="57"/>
        <v>5.8930651399198009E-5</v>
      </c>
      <c r="T48" s="13">
        <f t="shared" si="57"/>
        <v>3.9967425747842145E-5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2.3208898847736034E-3</v>
      </c>
      <c r="V49" s="13">
        <f t="shared" si="58"/>
        <v>1.4982385644027749E-2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3.2584886236343602E-3</v>
      </c>
      <c r="P50" s="13">
        <f t="shared" si="59"/>
        <v>4.3164745574281807E-3</v>
      </c>
      <c r="Q50" s="13">
        <f t="shared" si="59"/>
        <v>6.5593636196026091E-3</v>
      </c>
      <c r="R50" s="13">
        <f t="shared" si="59"/>
        <v>6.7666314548764234E-3</v>
      </c>
      <c r="S50" s="13">
        <f t="shared" si="59"/>
        <v>1.6186820928476347E-3</v>
      </c>
      <c r="T50" s="13">
        <f t="shared" si="59"/>
        <v>1.9872245025348025E-3</v>
      </c>
      <c r="U50" s="13">
        <f t="shared" si="59"/>
        <v>1.4009366847196169E-3</v>
      </c>
      <c r="V50" s="13">
        <f t="shared" si="59"/>
        <v>0</v>
      </c>
      <c r="W50" s="13">
        <f t="shared" si="59"/>
        <v>0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0</v>
      </c>
      <c r="P51" s="13">
        <f t="shared" si="60"/>
        <v>0</v>
      </c>
      <c r="Q51" s="13">
        <f t="shared" si="60"/>
        <v>0</v>
      </c>
      <c r="R51" s="13">
        <f t="shared" si="60"/>
        <v>0</v>
      </c>
      <c r="S51" s="13">
        <f t="shared" si="60"/>
        <v>0</v>
      </c>
      <c r="T51" s="13">
        <f t="shared" si="60"/>
        <v>0</v>
      </c>
      <c r="U51" s="13">
        <f t="shared" si="60"/>
        <v>0</v>
      </c>
      <c r="V51" s="13">
        <f t="shared" si="60"/>
        <v>0</v>
      </c>
      <c r="W51" s="13">
        <f t="shared" si="60"/>
        <v>0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abSelected="1" topLeftCell="R16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1.540175433994158</v>
      </c>
      <c r="AX1" s="3">
        <f t="shared" si="0"/>
        <v>0.96171953252693643</v>
      </c>
      <c r="AY1" s="3">
        <f t="shared" si="0"/>
        <v>0.2545742334472903</v>
      </c>
      <c r="AZ1" s="3">
        <f t="shared" si="0"/>
        <v>9.4972222686744837E-2</v>
      </c>
      <c r="BA1" s="3">
        <f t="shared" si="0"/>
        <v>0</v>
      </c>
      <c r="BB1" s="35">
        <f>AV1/AV4</f>
        <v>0.51046839723167159</v>
      </c>
      <c r="BC1" s="35">
        <f>BA1/BA4</f>
        <v>0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18.385834895999999</v>
      </c>
      <c r="G2" s="11">
        <f>[2]Activity_IMP!G2</f>
        <v>57.155373359999999</v>
      </c>
      <c r="H2" s="11">
        <f>[2]Activity_IMP!H2</f>
        <v>35.354536560000007</v>
      </c>
      <c r="I2" s="11">
        <f>[2]Activity_IMP!I2</f>
        <v>46.281760560000002</v>
      </c>
      <c r="J2" s="11">
        <f>[2]Activity_IMP!J2</f>
        <v>57.208984560000012</v>
      </c>
      <c r="K2" s="11">
        <f>[2]Activity_IMP!K2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5.1071763600000004</v>
      </c>
      <c r="S2" s="3">
        <f t="shared" si="1"/>
        <v>15.876492600000001</v>
      </c>
      <c r="T2" s="3">
        <f t="shared" si="1"/>
        <v>9.8207046000000027</v>
      </c>
      <c r="U2" s="3">
        <f t="shared" si="1"/>
        <v>12.856044600000001</v>
      </c>
      <c r="V2" s="3">
        <f t="shared" si="1"/>
        <v>15.891384600000002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5.9855809999999998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0.91998329187078387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1.5348326988054135</v>
      </c>
      <c r="BB2" s="35">
        <f>AV2/AV4</f>
        <v>0.55072305311436953</v>
      </c>
      <c r="BC2" s="35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154.1149559746051</v>
      </c>
      <c r="H3" s="11">
        <f>[2]Activity_IMP!H3</f>
        <v>100.385426736</v>
      </c>
      <c r="I3" s="11">
        <f>[2]Activity_IMP!I3</f>
        <v>130.91410382399999</v>
      </c>
      <c r="J3" s="11">
        <f>[2]Activity_IMP!J3</f>
        <v>161.44278091199999</v>
      </c>
      <c r="K3" s="11">
        <f>[2]Activity_IMP!K3</f>
        <v>191.97145800000001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42.809709992945862</v>
      </c>
      <c r="T3" s="3">
        <f t="shared" si="3"/>
        <v>27.884840760000003</v>
      </c>
      <c r="U3" s="3">
        <f t="shared" si="3"/>
        <v>36.365028840000001</v>
      </c>
      <c r="V3" s="3">
        <f t="shared" si="3"/>
        <v>44.845216919999999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-5.8722337778986222E-2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11.972156999999999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3.0056050779941583</v>
      </c>
      <c r="AX4" s="3">
        <f t="shared" si="6"/>
        <v>1.822980486618734</v>
      </c>
      <c r="AY4" s="3">
        <f t="shared" si="6"/>
        <v>1.7926938399472905</v>
      </c>
      <c r="AZ4" s="3">
        <f t="shared" si="6"/>
        <v>1.6672116075030716</v>
      </c>
      <c r="BA4" s="3">
        <f t="shared" si="6"/>
        <v>1.5348326988054135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56.240000000000009</v>
      </c>
      <c r="F5" s="11">
        <f>[2]Activity_IMP!F5</f>
        <v>59.324419440000007</v>
      </c>
      <c r="G5" s="11">
        <f>[2]Activity_IMP!G5</f>
        <v>108.6769833781659</v>
      </c>
      <c r="H5" s="11">
        <f>[2]Activity_IMP!H5</f>
        <v>47.533424400000023</v>
      </c>
      <c r="I5" s="11">
        <f>[2]Activity_IMP!I5</f>
        <v>49.520192399999999</v>
      </c>
      <c r="J5" s="11">
        <f>[2]Activity_IMP!J5</f>
        <v>51.506960400005589</v>
      </c>
      <c r="K5" s="11">
        <f>[2]Activity_IMP!K5</f>
        <v>53.493728399999441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15.622222222222225</v>
      </c>
      <c r="R5" s="3">
        <f t="shared" si="7"/>
        <v>16.479005400000002</v>
      </c>
      <c r="S5" s="3">
        <f t="shared" si="7"/>
        <v>30.188050938379416</v>
      </c>
      <c r="T5" s="3">
        <f t="shared" si="7"/>
        <v>13.203729000000006</v>
      </c>
      <c r="U5" s="3">
        <f t="shared" si="7"/>
        <v>13.755609</v>
      </c>
      <c r="V5" s="3">
        <f t="shared" si="7"/>
        <v>14.307489000001553</v>
      </c>
      <c r="W5" s="3">
        <f t="shared" si="7"/>
        <v>14.859368999999845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4.4463948179084714</v>
      </c>
      <c r="AY5" s="3">
        <f t="shared" si="8"/>
        <v>1.98594267665762</v>
      </c>
      <c r="AZ5" s="3">
        <f t="shared" si="8"/>
        <v>0.56609534825783958</v>
      </c>
      <c r="BA5" s="3">
        <f t="shared" si="8"/>
        <v>0</v>
      </c>
      <c r="BB5" s="35">
        <f>AV5/AV9</f>
        <v>1.1089376076694586</v>
      </c>
      <c r="BC5" s="35">
        <f>BA5/BA9</f>
        <v>0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14.927410599999989</v>
      </c>
      <c r="AT6" s="3">
        <f t="shared" ref="AT6:BA6" si="10">SUM(P17:P20)*35.17/1000</f>
        <v>16.289066599999991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3.8686999999999987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1.5065725169689781</v>
      </c>
      <c r="BB6" s="35">
        <f>AV6/AV9</f>
        <v>1.5914928403701405</v>
      </c>
      <c r="BC6" s="35">
        <f>BA6/BA9</f>
        <v>0.27600953433494635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370.08322855242773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3.5169584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0.93474443957828224</v>
      </c>
      <c r="AW7" s="3">
        <f t="shared" si="11"/>
        <v>4.6549826042214288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35">
        <f>AV7/AV9</f>
        <v>0.15850715962985945</v>
      </c>
      <c r="BC7" s="35">
        <f>BA7/BA9</f>
        <v>0.72399046566505376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0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85.324430920680612</v>
      </c>
      <c r="W8" s="3">
        <f t="shared" si="12"/>
        <v>8.8449891624030226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-4.4228811576764056</v>
      </c>
      <c r="AW8" s="3">
        <f t="shared" si="13"/>
        <v>-2.6916892434383448</v>
      </c>
      <c r="AX8" s="3">
        <f t="shared" si="13"/>
        <v>-1.3767785121951222</v>
      </c>
      <c r="AY8" s="3">
        <f t="shared" si="13"/>
        <v>-0.85527150000000018</v>
      </c>
      <c r="AZ8" s="3">
        <f t="shared" si="13"/>
        <v>-0.40033985106382991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0</v>
      </c>
      <c r="K9" s="11">
        <f>[2]Activity_IMP!K9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226.49170175818512</v>
      </c>
      <c r="Q9" s="3">
        <f t="shared" si="14"/>
        <v>154.88273110000003</v>
      </c>
      <c r="R9" s="3">
        <f t="shared" si="14"/>
        <v>140.21221562602423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10.263044999999989</v>
      </c>
      <c r="AT9" s="3">
        <f t="shared" ref="AT9:BA9" si="15">SUM(AT6:AT8)</f>
        <v>9.25394399999999</v>
      </c>
      <c r="AU9" s="3">
        <f t="shared" si="15"/>
        <v>11.367604</v>
      </c>
      <c r="AV9" s="3">
        <f t="shared" si="15"/>
        <v>5.8971748769018753</v>
      </c>
      <c r="AW9" s="3">
        <f t="shared" si="15"/>
        <v>5.8319933607830823</v>
      </c>
      <c r="AX9" s="3">
        <f t="shared" si="15"/>
        <v>4.8952124878048782</v>
      </c>
      <c r="AY9" s="3">
        <f t="shared" si="15"/>
        <v>5.4167194999999992</v>
      </c>
      <c r="AZ9" s="3">
        <f t="shared" si="15"/>
        <v>5.87165114893617</v>
      </c>
      <c r="BA9" s="3">
        <f t="shared" si="15"/>
        <v>5.4584075169689772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2506.4868711581839</v>
      </c>
      <c r="K10" s="11">
        <f>[2]Activity_IMP!K10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246.33931412263001</v>
      </c>
      <c r="T10" s="3">
        <f t="shared" si="16"/>
        <v>118.11336001339913</v>
      </c>
      <c r="U10" s="3">
        <f t="shared" si="16"/>
        <v>34.477890706082121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5.3761519986336745</v>
      </c>
      <c r="AZ10" s="3">
        <f t="shared" si="17"/>
        <v>4.8914522719933595</v>
      </c>
      <c r="BA10" s="3">
        <f t="shared" si="17"/>
        <v>4.5719289706255442</v>
      </c>
      <c r="BB10" s="35">
        <f>AZ10/AZ13</f>
        <v>0.59408167706032189</v>
      </c>
      <c r="BC10" s="35">
        <f>BA10/BA13</f>
        <v>0.92511486948292332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0</v>
      </c>
      <c r="K11" s="11">
        <f>[2]Activity_IMP!K11</f>
        <v>0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26.069706900670468</v>
      </c>
      <c r="AW11" s="3">
        <f t="shared" si="19"/>
        <v>15.938674272913387</v>
      </c>
      <c r="AX11" s="3">
        <f t="shared" si="19"/>
        <v>10.573571590518792</v>
      </c>
      <c r="AY11" s="3">
        <f t="shared" si="19"/>
        <v>7.0741795692921388</v>
      </c>
      <c r="AZ11" s="3">
        <f t="shared" si="19"/>
        <v>3.5700598711581844</v>
      </c>
      <c r="BA11" s="3">
        <f t="shared" si="19"/>
        <v>0.3700832285524277</v>
      </c>
      <c r="BB11" s="35">
        <f>AZ11/AZ13</f>
        <v>0.43359457223101983</v>
      </c>
      <c r="BC11" s="35">
        <f>BA11/BA13</f>
        <v>7.4885130517076709E-2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128.49003276734481</v>
      </c>
      <c r="V12" s="3">
        <f>Upstream!U2*0.0239</f>
        <v>116.90570930064129</v>
      </c>
      <c r="W12" s="3">
        <f>Upstream!V2*0.0239</f>
        <v>109.2691023979505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-17.79956000000001</v>
      </c>
      <c r="AV12" s="3">
        <f t="shared" si="20"/>
        <v>-11.17273152885878</v>
      </c>
      <c r="AW12" s="3">
        <f t="shared" si="20"/>
        <v>-5.0332655598673872</v>
      </c>
      <c r="AX12" s="3">
        <f t="shared" si="20"/>
        <v>-2.3210279101138807</v>
      </c>
      <c r="AY12" s="3">
        <f t="shared" si="20"/>
        <v>-0.96466085035801907</v>
      </c>
      <c r="AZ12" s="3">
        <f t="shared" si="20"/>
        <v>-0.22787616198882021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9476.6402409282473</v>
      </c>
      <c r="E13" s="11">
        <f>[2]Activity_IMP!E13</f>
        <v>6480.4490000000014</v>
      </c>
      <c r="F13" s="11">
        <f>[2]Activity_IMP!F13</f>
        <v>5866.6199006704701</v>
      </c>
      <c r="G13" s="11">
        <f>[2]Activity_IMP!G13</f>
        <v>0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-425.40948400000025</v>
      </c>
      <c r="R13" s="3">
        <f t="shared" ref="R13" si="22">-SUMIF($B:$B,"*EXP_OIL*",F:F)*0.0239</f>
        <v>-267.02828353972484</v>
      </c>
      <c r="S13" s="3">
        <f t="shared" ref="S13" si="23">-SUMIF($B:$B,"*EXP_OIL*",G:G)*0.0239</f>
        <v>-120.29504688083057</v>
      </c>
      <c r="T13" s="3">
        <f t="shared" ref="T13" si="24">-SUMIF($B:$B,"*EXP_OIL*",H:H)*0.0239</f>
        <v>-55.472567051721754</v>
      </c>
      <c r="U13" s="3">
        <f t="shared" ref="U13" si="25">-SUMIF($B:$B,"*EXP_OIL*",I:I)*0.0239</f>
        <v>-23.055394323556655</v>
      </c>
      <c r="V13" s="3">
        <f t="shared" ref="V13" si="26">-SUMIF($B:$B,"*EXP_OIL*",J:J)*0.0239</f>
        <v>-5.4462402715328029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23.359875999999989</v>
      </c>
      <c r="AV13" s="3">
        <f t="shared" si="28"/>
        <v>21.368631371811684</v>
      </c>
      <c r="AW13" s="3">
        <f t="shared" si="28"/>
        <v>17.053481713045997</v>
      </c>
      <c r="AX13" s="3">
        <f t="shared" si="28"/>
        <v>14.09321268040491</v>
      </c>
      <c r="AY13" s="3">
        <f t="shared" si="28"/>
        <v>11.485670717567794</v>
      </c>
      <c r="AZ13" s="3">
        <f t="shared" si="28"/>
        <v>8.233635981162724</v>
      </c>
      <c r="BA13" s="3">
        <f t="shared" si="28"/>
        <v>4.942012199177972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10307.084272913389</v>
      </c>
      <c r="H14" s="11">
        <f>[2]Activity_IMP!H14</f>
        <v>4941.9815905187916</v>
      </c>
      <c r="I14" s="11">
        <f>[2]Activity_IMP!I14</f>
        <v>1442.589569292139</v>
      </c>
      <c r="J14" s="11">
        <f>[2]Activity_IMP!J14</f>
        <v>0</v>
      </c>
      <c r="K14" s="11">
        <f>[2]Activity_IMP!K14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777.73857332602415</v>
      </c>
      <c r="S14" s="3">
        <f t="shared" si="29"/>
        <v>527.87325982262996</v>
      </c>
      <c r="T14" s="3">
        <f t="shared" si="29"/>
        <v>392.30035011339908</v>
      </c>
      <c r="U14" s="3">
        <f t="shared" si="29"/>
        <v>297.56292447342696</v>
      </c>
      <c r="V14" s="3">
        <f t="shared" si="29"/>
        <v>202.2301402213219</v>
      </c>
      <c r="W14" s="3">
        <f t="shared" si="29"/>
        <v>118.11409156035353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0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558.3010363999997</v>
      </c>
      <c r="R15" s="3">
        <f>SUM(R8:R12)+R13</f>
        <v>510.71028978629931</v>
      </c>
      <c r="S15" s="3">
        <f t="shared" si="30"/>
        <v>407.57821294179939</v>
      </c>
      <c r="T15" s="3">
        <f t="shared" si="30"/>
        <v>336.82778306167734</v>
      </c>
      <c r="U15" s="3">
        <f t="shared" si="30"/>
        <v>274.50753014987032</v>
      </c>
      <c r="V15" s="3">
        <f t="shared" si="30"/>
        <v>196.78389994978909</v>
      </c>
      <c r="W15" s="3">
        <f t="shared" si="30"/>
        <v>118.11409156035353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0.53134932762170939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0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59.699999999999967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42.836864286863182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1461.9715205859809</v>
      </c>
      <c r="H18" s="11">
        <f>[2]Activity_IMP!H18</f>
        <v>1207.847091668234</v>
      </c>
      <c r="I18" s="11">
        <f>[2]Activity_IMP!I18</f>
        <v>984.64358815663729</v>
      </c>
      <c r="J18" s="11">
        <f>[2]Activity_IMP!J18</f>
        <v>702.23558491782683</v>
      </c>
      <c r="K18" s="11">
        <f>[2]Activity_IMP!K18</f>
        <v>416.97426563861131</v>
      </c>
      <c r="M18" s="2"/>
      <c r="N18" s="2" t="s">
        <v>59</v>
      </c>
      <c r="O18" s="3">
        <f>SUMIF($B:$B,"*IMP_GAS_PIP_RUS*",C:C)/35.17</f>
        <v>376.81685527438128</v>
      </c>
      <c r="P18" s="3">
        <f t="shared" ref="P18:W18" si="32">SUMIF($B:$B,"*IMP_GAS_PIP_RUS*",D:D)/35.17</f>
        <v>411.15152118282595</v>
      </c>
      <c r="Q18" s="3">
        <f t="shared" si="32"/>
        <v>383.10653966448677</v>
      </c>
      <c r="R18" s="3">
        <f t="shared" si="32"/>
        <v>193.11560406596527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17799.560000000009</v>
      </c>
      <c r="F19" s="11">
        <f>[2]Activity_IMP!F19</f>
        <v>11172.73152885878</v>
      </c>
      <c r="G19" s="11">
        <f>[2]Activity_IMP!G19</f>
        <v>5033.2655598673873</v>
      </c>
      <c r="H19" s="11">
        <f>[2]Activity_IMP!H19</f>
        <v>2321.0279101138808</v>
      </c>
      <c r="I19" s="11">
        <f>[2]Activity_IMP!I19</f>
        <v>964.66085035801893</v>
      </c>
      <c r="J19" s="11">
        <f>[2]Activity_IMP!J19</f>
        <v>227.8761619888202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14.040000000000035</v>
      </c>
      <c r="S19" s="3">
        <f t="shared" si="33"/>
        <v>19.999999999999993</v>
      </c>
      <c r="T19" s="3">
        <f t="shared" si="33"/>
        <v>1.0414557861814047</v>
      </c>
      <c r="U19" s="3">
        <f t="shared" si="33"/>
        <v>1.0414557861814047</v>
      </c>
      <c r="V19" s="3">
        <f t="shared" si="33"/>
        <v>1.0414557861814047</v>
      </c>
      <c r="W19" s="3">
        <f t="shared" si="33"/>
        <v>0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</v>
      </c>
      <c r="G20" s="11">
        <f>[2]Activity_IMP!G20</f>
        <v>2778.43</v>
      </c>
      <c r="H20" s="11">
        <f>[2]Activity_IMP!H20</f>
        <v>2283.5279999999998</v>
      </c>
      <c r="I20" s="11">
        <f>[2]Activity_IMP!I20</f>
        <v>2283.5279999999998</v>
      </c>
      <c r="J20" s="11">
        <f>[2]Activity_IMP!J20</f>
        <v>2283.5279999999998</v>
      </c>
      <c r="K20" s="11">
        <f>[2]Activity_IMP!K20</f>
        <v>1506.5725169689781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10.999999999999986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13252.64879999999</v>
      </c>
      <c r="D21" s="11">
        <f>[2]Activity_IMP!D21</f>
        <v>14460.19899999999</v>
      </c>
      <c r="E21" s="11">
        <f>[2]Activity_IMP!E21</f>
        <v>13473.857</v>
      </c>
      <c r="F21" s="11">
        <f>[2]Activity_IMP!F21</f>
        <v>6791.875794999999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45.647290304236563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26.577891372712035</v>
      </c>
      <c r="S21" s="3">
        <f t="shared" si="35"/>
        <v>19.992823549088122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493.78680000000122</v>
      </c>
      <c r="G22" s="11">
        <f>[2]Activity_IMP!G22</f>
        <v>703.39999999999975</v>
      </c>
      <c r="H22" s="11">
        <f>[2]Activity_IMP!H22</f>
        <v>36.628</v>
      </c>
      <c r="I22" s="11">
        <f>[2]Activity_IMP!I22</f>
        <v>36.628</v>
      </c>
      <c r="J22" s="11">
        <f>[2]Activity_IMP!J22</f>
        <v>36.628</v>
      </c>
      <c r="K22" s="11">
        <f>[2]Activity_IMP!K22</f>
        <v>0</v>
      </c>
      <c r="M22" s="44"/>
      <c r="N22" s="2" t="s">
        <v>60</v>
      </c>
      <c r="O22" s="3">
        <f t="shared" ref="O22:W22" si="36">SUMIF($B:$B,"*IMP_GAS_LNG_MEA*",C:C)/35.17</f>
        <v>40.056249644583446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0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386.86999999999949</v>
      </c>
      <c r="H23" s="11">
        <f>[2]Activity_IMP!H23</f>
        <v>0</v>
      </c>
      <c r="I23" s="11">
        <f>[2]Activity_IMP!I23</f>
        <v>0</v>
      </c>
      <c r="J23" s="11">
        <f>[2]Activity_IMP!J23</f>
        <v>0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8181.3239999999978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4422.8811576764056</v>
      </c>
      <c r="G24" s="11">
        <f>[2]Activity_IMP!G24</f>
        <v>2691.6892434383449</v>
      </c>
      <c r="H24" s="11">
        <f>[2]Activity_IMP!H24</f>
        <v>1376.7785121951219</v>
      </c>
      <c r="I24" s="11">
        <f>[2]Activity_IMP!I24</f>
        <v>855.27150000000017</v>
      </c>
      <c r="J24" s="11">
        <f>[2]Activity_IMP!J24</f>
        <v>400.33985106382988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6.017785044071652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1605.4151999999999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934.74443957828237</v>
      </c>
      <c r="G25" s="11">
        <f>[2]Activity_IMP!G25</f>
        <v>703.14760422142933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1408.7782999999999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0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99.998817173727602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26.577891372712035</v>
      </c>
      <c r="S27" s="3">
        <f t="shared" si="41"/>
        <v>132.35662792781997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211.6455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126.42578384726957</v>
      </c>
      <c r="U28" s="3">
        <f>Upstream!T3/35.17</f>
        <v>56.466951283981231</v>
      </c>
      <c r="V28" s="3">
        <f>Upstream!U3/35.17</f>
        <v>16.095972370140448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-232.62223485925497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-125.75721233086168</v>
      </c>
      <c r="S29" s="3">
        <f t="shared" si="42"/>
        <v>-76.533671977206282</v>
      </c>
      <c r="T29" s="3">
        <f t="shared" si="42"/>
        <v>-39.146389314618197</v>
      </c>
      <c r="U29" s="3">
        <f t="shared" si="42"/>
        <v>-24.31821154392949</v>
      </c>
      <c r="V29" s="3">
        <f>-SUMIF($B:$B,"*EXP_GAS*",J:J)/35.17</f>
        <v>-11.382992637584017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746.84792721069061</v>
      </c>
      <c r="P30" s="3">
        <f t="shared" ref="P30:W30" si="43">P28+SUM(P17:P20)</f>
        <v>727.98352573215766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192.39553079068725</v>
      </c>
      <c r="U30" s="3">
        <f t="shared" si="43"/>
        <v>122.43669822739891</v>
      </c>
      <c r="V30" s="3">
        <f t="shared" si="43"/>
        <v>82.06571931355812</v>
      </c>
      <c r="W30" s="3">
        <f t="shared" si="43"/>
        <v>42.836864286863182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200.36798820203211</v>
      </c>
      <c r="G31" s="11">
        <f>[2]Activity_IMP!G31</f>
        <v>848.18116529836493</v>
      </c>
      <c r="H31" s="11">
        <f>[2]Activity_IMP!H31</f>
        <v>1031.282523455209</v>
      </c>
      <c r="I31" s="11">
        <f>[2]Activity_IMP!I31</f>
        <v>1293.1623767301221</v>
      </c>
      <c r="J31" s="11">
        <f>[2]Activity_IMP!J31</f>
        <v>3000</v>
      </c>
      <c r="K31" s="11">
        <f>[2]Activity_IMP!K31</f>
        <v>3600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751.10335513221492</v>
      </c>
      <c r="R31" s="3">
        <f t="shared" si="44"/>
        <v>479.37603169116522</v>
      </c>
      <c r="S31" s="3">
        <f t="shared" si="44"/>
        <v>400.40777947743607</v>
      </c>
      <c r="T31" s="3">
        <f t="shared" si="44"/>
        <v>304.7593351694191</v>
      </c>
      <c r="U31" s="3">
        <f t="shared" si="44"/>
        <v>234.80050260613075</v>
      </c>
      <c r="V31" s="3">
        <f t="shared" si="44"/>
        <v>194.42952369228999</v>
      </c>
      <c r="W31" s="3">
        <f t="shared" si="44"/>
        <v>155.20066866559503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616.51484299999993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59.749397860847026</v>
      </c>
      <c r="P32" s="3">
        <f t="shared" ref="P32:W32" si="45">SUMIF($B:$B,"*L2G*",D:D)/35.17</f>
        <v>46.553744732915177</v>
      </c>
      <c r="Q32" s="3">
        <f t="shared" si="45"/>
        <v>73.09784866200124</v>
      </c>
      <c r="R32" s="3">
        <f t="shared" si="45"/>
        <v>22.327441198952066</v>
      </c>
      <c r="S32" s="3">
        <f t="shared" si="45"/>
        <v>126.23300452326461</v>
      </c>
      <c r="T32" s="3">
        <f t="shared" si="45"/>
        <v>109.33896322912517</v>
      </c>
      <c r="U32" s="3">
        <f>SUMIF($B:$B,"*L2G*",I:I)/35.17</f>
        <v>56.569504483901902</v>
      </c>
      <c r="V32" s="3">
        <f t="shared" si="45"/>
        <v>1.9489520113570491</v>
      </c>
      <c r="W32" s="3">
        <f t="shared" si="45"/>
        <v>0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23.942323999999999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0</v>
      </c>
      <c r="H33" s="11">
        <f>[2]Activity_IMP!H33</f>
        <v>0</v>
      </c>
      <c r="I33" s="11">
        <f>[2]Activity_IMP!I33</f>
        <v>0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614.22450952516317</v>
      </c>
      <c r="P33" s="14">
        <f t="shared" si="46"/>
        <v>527.9516064827975</v>
      </c>
      <c r="Q33" s="14">
        <f t="shared" si="46"/>
        <v>541.97469434176855</v>
      </c>
      <c r="R33" s="14">
        <f t="shared" si="46"/>
        <v>353.61881936030352</v>
      </c>
      <c r="S33" s="14">
        <f t="shared" si="46"/>
        <v>323.8741075002298</v>
      </c>
      <c r="T33" s="14">
        <f t="shared" si="46"/>
        <v>265.6129458548009</v>
      </c>
      <c r="U33" s="14">
        <f t="shared" si="46"/>
        <v>210.48229106220126</v>
      </c>
      <c r="V33" s="14">
        <f t="shared" si="46"/>
        <v>183.04653105470598</v>
      </c>
      <c r="W33" s="14">
        <f t="shared" si="46"/>
        <v>155.20066866559503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586.58693799999992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0</v>
      </c>
      <c r="H34" s="11">
        <f>[2]Activity_IMP!H34</f>
        <v>0</v>
      </c>
      <c r="I34" s="11">
        <f>[2]Activity_IMP!I34</f>
        <v>0</v>
      </c>
      <c r="J34" s="11">
        <f>[2]Activity_IMP!J34</f>
        <v>0</v>
      </c>
      <c r="K34" s="11">
        <f>[2]Activity_IMP!K34</f>
        <v>0</v>
      </c>
      <c r="M34" s="2" t="s">
        <v>117</v>
      </c>
      <c r="N34" s="2"/>
      <c r="O34" s="3">
        <f>O33*35.17</f>
        <v>21602.275999999991</v>
      </c>
      <c r="P34" s="3">
        <f t="shared" ref="P34:V34" si="47">P33*35.17</f>
        <v>18568.05799999999</v>
      </c>
      <c r="Q34" s="3">
        <f t="shared" si="47"/>
        <v>19061.25</v>
      </c>
      <c r="R34" s="3">
        <f t="shared" si="47"/>
        <v>12436.773876901876</v>
      </c>
      <c r="S34" s="3">
        <f t="shared" si="47"/>
        <v>11390.652360783082</v>
      </c>
      <c r="T34" s="3">
        <f t="shared" si="47"/>
        <v>9341.6073057133472</v>
      </c>
      <c r="U34" s="3">
        <f t="shared" si="47"/>
        <v>7402.6621766576181</v>
      </c>
      <c r="V34" s="3">
        <f t="shared" si="47"/>
        <v>6437.7464971940099</v>
      </c>
      <c r="W34" s="3">
        <f>W33*35.17</f>
        <v>5458.4075169689777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161.61068700000001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161.61068700000001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2053.0542829999999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149.569368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494.72944799999999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1556.2510600000001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616.51484299999993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389.06276500000001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0</v>
      </c>
      <c r="H38" s="11">
        <f>[2]Activity_IMP!H38</f>
        <v>0</v>
      </c>
      <c r="I38" s="11">
        <f>[2]Activity_IMP!I38</f>
        <v>0</v>
      </c>
      <c r="J38" s="11">
        <f>[2]Activity_IMP!J38</f>
        <v>0</v>
      </c>
      <c r="K38" s="11">
        <f>[2]Activity_IMP!K38</f>
        <v>0</v>
      </c>
      <c r="N38" s="2" t="s">
        <v>68</v>
      </c>
      <c r="O38" s="3">
        <f>SUMIF($B:$B,"*IMP_COA_AUS*",C:C)</f>
        <v>586.58693799999992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1173.1738760000001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638.10255987078392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907.79188680541347</v>
      </c>
      <c r="N39" s="2" t="s">
        <v>65</v>
      </c>
      <c r="O39" s="3">
        <f>SUMIF($B:$B,"*IMP_COA_USA*",C:C)</f>
        <v>1173.1738760000001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638.10255987078392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907.79188680541347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1316.82782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0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1556.2510600000001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139.564728</v>
      </c>
      <c r="H41" s="11">
        <f>[2]Activity_IMP!H41</f>
        <v>58.722337778986223</v>
      </c>
      <c r="I41" s="11">
        <f>[2]Activity_IMP!I41</f>
        <v>66.874765500000024</v>
      </c>
      <c r="J41" s="11">
        <f>[2]Activity_IMP!J41</f>
        <v>32.754987183673478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1540.1754339941581</v>
      </c>
      <c r="T41" s="3">
        <f>Upstream!S4</f>
        <v>961.7195325269364</v>
      </c>
      <c r="U41" s="3">
        <f>Upstream!T4</f>
        <v>254.57423344729031</v>
      </c>
      <c r="V41" s="3">
        <f>Upstream!U4</f>
        <v>94.972222686744843</v>
      </c>
      <c r="W41" s="3">
        <f>Upstream!V4</f>
        <v>0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3516.9584</v>
      </c>
      <c r="D42" s="11">
        <f>[2]Activity_IMP!D42</f>
        <v>1549.4094</v>
      </c>
      <c r="E42" s="11">
        <f>[2]Activity_IMP!E42</f>
        <v>3549.3876</v>
      </c>
      <c r="F42" s="11">
        <f>[2]Activity_IMP!F42</f>
        <v>934.74443957828237</v>
      </c>
      <c r="G42" s="11">
        <f>[2]Activity_IMP!G42</f>
        <v>4654.982604221429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-58.722337778986223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15174.2714</v>
      </c>
      <c r="D43" s="11">
        <f>[2]Capacity_IMP!D43</f>
        <v>31463.338</v>
      </c>
      <c r="E43" s="11">
        <f>[2]Capacity_IMP!E43</f>
        <v>40848.649595000003</v>
      </c>
      <c r="F43" s="11">
        <f>[2]Capacity_IMP!F43</f>
        <v>40848.649595000003</v>
      </c>
      <c r="G43" s="11">
        <f>[2]Capacity_IMP!G43</f>
        <v>40848.649595000003</v>
      </c>
      <c r="H43" s="11">
        <f>[2]Capacity_IMP!H43</f>
        <v>40848.649595000003</v>
      </c>
      <c r="I43" s="11">
        <f>[2]Capacity_IMP!I43</f>
        <v>43168.805594999991</v>
      </c>
      <c r="J43" s="11">
        <f>[2]Capacity_IMP!J43</f>
        <v>44675.378111968967</v>
      </c>
      <c r="K43" s="11">
        <f>[2]Capacity_IMP!K43</f>
        <v>44675.378111968967</v>
      </c>
      <c r="M43" s="2" t="s">
        <v>119</v>
      </c>
      <c r="O43" s="3">
        <f>SUM(O36:O41)</f>
        <v>12903.947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3145.1698059941582</v>
      </c>
      <c r="T43" s="3">
        <f t="shared" si="59"/>
        <v>1881.7028243977202</v>
      </c>
      <c r="U43" s="3">
        <f t="shared" si="59"/>
        <v>1859.5686054472903</v>
      </c>
      <c r="V43" s="3">
        <f t="shared" si="59"/>
        <v>1699.9665946867449</v>
      </c>
      <c r="W43" s="3">
        <f t="shared" si="59"/>
        <v>1534.8326988054134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37790.516000000003</v>
      </c>
      <c r="D44" s="11">
        <f>[2]Capacity_IMP!D44</f>
        <v>76790.451000000001</v>
      </c>
      <c r="E44" s="11">
        <f>[2]Capacity_IMP!E44</f>
        <v>78029.822895733683</v>
      </c>
      <c r="F44" s="11">
        <f>[2]Capacity_IMP!F44</f>
        <v>78029.822895733683</v>
      </c>
      <c r="G44" s="11">
        <f>[2]Capacity_IMP!G44</f>
        <v>78029.822895733683</v>
      </c>
      <c r="H44" s="11">
        <f>[2]Capacity_IMP!H44</f>
        <v>81599.882766891868</v>
      </c>
      <c r="I44" s="11">
        <f>[2]Capacity_IMP!I44</f>
        <v>88673.062336184012</v>
      </c>
      <c r="J44" s="11">
        <f>[2]Capacity_IMP!J44</f>
        <v>88673.062336184012</v>
      </c>
      <c r="K44" s="11">
        <f>[2]Capacity_IMP!K44</f>
        <v>88673.062336184012</v>
      </c>
      <c r="M44" s="2" t="s">
        <v>118</v>
      </c>
      <c r="N44" s="2"/>
      <c r="O44" s="3">
        <f>SUM(O36:O41)+O42</f>
        <v>11972.156999999999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3005.6050779941584</v>
      </c>
      <c r="T44" s="3">
        <f t="shared" si="60"/>
        <v>1822.9804866187339</v>
      </c>
      <c r="U44" s="3">
        <f t="shared" si="60"/>
        <v>1792.6938399472904</v>
      </c>
      <c r="V44" s="3">
        <f t="shared" si="60"/>
        <v>1667.2116075030715</v>
      </c>
      <c r="W44" s="3">
        <f t="shared" si="60"/>
        <v>1534.8326988054134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4914.8026960334564</v>
      </c>
      <c r="D45" s="11">
        <f>[2]Capacity_IMP!D45</f>
        <v>4914.8026960334564</v>
      </c>
      <c r="E45" s="11">
        <f>[2]Capacity_IMP!E45</f>
        <v>6385.373189383472</v>
      </c>
      <c r="F45" s="11">
        <f>[2]Capacity_IMP!F45</f>
        <v>8778.5025928330724</v>
      </c>
      <c r="G45" s="11">
        <f>[2]Capacity_IMP!G45</f>
        <v>9626.5298105103138</v>
      </c>
      <c r="H45" s="11">
        <f>[2]Capacity_IMP!H45</f>
        <v>10546.513102381101</v>
      </c>
      <c r="I45" s="11">
        <f>[2]Capacity_IMP!I45</f>
        <v>10546.513102381101</v>
      </c>
      <c r="J45" s="11">
        <f>[2]Capacity_IMP!J45</f>
        <v>12151.5074743811</v>
      </c>
      <c r="K45" s="11">
        <f>[2]Capacity_IMP!K45</f>
        <v>12151.5074743811</v>
      </c>
      <c r="O45" s="29">
        <f>-O42/SUM(-O42,O36:O40)</f>
        <v>0.13470290953022473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1071.778303966543</v>
      </c>
      <c r="D46" s="11">
        <f>[2]Activity_IMP!D46</f>
        <v>1825.281107691233</v>
      </c>
      <c r="E46" s="11">
        <f>[2]Activity_IMP!E46</f>
        <v>1446.142841048438</v>
      </c>
      <c r="F46" s="11">
        <f>[2]Activity_IMP!F46</f>
        <v>1254.062108550399</v>
      </c>
      <c r="G46" s="11">
        <f>[2]Activity_IMP!G46</f>
        <v>134.42387864998381</v>
      </c>
      <c r="H46" s="11">
        <f>[2]Activity_IMP!H46</f>
        <v>0</v>
      </c>
      <c r="I46" s="11">
        <f>[2]Activity_IMP!I46</f>
        <v>756.96715432275926</v>
      </c>
      <c r="J46" s="11">
        <f>[2]Activity_IMP!J46</f>
        <v>0</v>
      </c>
      <c r="K46" s="11">
        <f>[2]Activity_IMP!K46</f>
        <v>767.38912152073874</v>
      </c>
      <c r="M46" s="2" t="s">
        <v>69</v>
      </c>
      <c r="N46" s="2" t="s">
        <v>70</v>
      </c>
      <c r="O46" s="3">
        <f>SUMIF($B:$B,"*IMP_BIO_EMHV_GLB*",C:C)*0.0385</f>
        <v>0</v>
      </c>
      <c r="P46" s="3">
        <f t="shared" ref="P46:W46" si="62">SUMIF($B:$B,"*IMP_BIO_EMHV_GLB*",D:D)*0.0385</f>
        <v>0</v>
      </c>
      <c r="Q46" s="3">
        <f t="shared" si="62"/>
        <v>10.395019249999995</v>
      </c>
      <c r="R46" s="3">
        <f t="shared" si="62"/>
        <v>14.225746149999996</v>
      </c>
      <c r="S46" s="3">
        <f t="shared" si="62"/>
        <v>18.056473049999994</v>
      </c>
      <c r="T46" s="3">
        <f t="shared" si="62"/>
        <v>21.383531399999999</v>
      </c>
      <c r="U46" s="3">
        <f t="shared" si="62"/>
        <v>1.4822500000000001E-3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0</v>
      </c>
      <c r="D47" s="11">
        <f>[2]Activity_IMP!D47</f>
        <v>0</v>
      </c>
      <c r="E47" s="11">
        <f>[2]Activity_IMP!E47</f>
        <v>7012.9999999999982</v>
      </c>
      <c r="F47" s="11">
        <f>[2]Activity_IMP!F47</f>
        <v>9597.3999999999978</v>
      </c>
      <c r="G47" s="11">
        <f>[2]Activity_IMP!G47</f>
        <v>12181.8</v>
      </c>
      <c r="H47" s="11">
        <f>[2]Activity_IMP!H47</f>
        <v>14426.4</v>
      </c>
      <c r="I47" s="11">
        <f>[2]Activity_IMP!I47</f>
        <v>1</v>
      </c>
      <c r="J47" s="11">
        <f>[2]Activity_IMP!J47</f>
        <v>1</v>
      </c>
      <c r="K47" s="11">
        <f>[2]Activity_IMP!K47</f>
        <v>1</v>
      </c>
      <c r="M47" s="2" t="s">
        <v>71</v>
      </c>
      <c r="N47" s="2" t="s">
        <v>15</v>
      </c>
      <c r="O47" s="3">
        <f>SUMIF($B:$B,"*IMP_BIO_ETH_GLB*",C:C)*0.0251</f>
        <v>3.3837632093595493</v>
      </c>
      <c r="P47" s="3">
        <f t="shared" ref="P47:W47" si="63">SUMIF($B:$B,"*IMP_BIO_ETH_GLB*",D:D)*0.0251</f>
        <v>2.5105841250703604</v>
      </c>
      <c r="Q47" s="3">
        <f t="shared" si="63"/>
        <v>4.4549964900000001</v>
      </c>
      <c r="R47" s="3">
        <f t="shared" si="63"/>
        <v>1.4224800246494915</v>
      </c>
      <c r="S47" s="3">
        <f t="shared" si="63"/>
        <v>6.7770000000000005E-4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283.00000000000011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1</v>
      </c>
      <c r="H48" s="11">
        <f>[2]Activity_IMP!H48</f>
        <v>1</v>
      </c>
      <c r="I48" s="11">
        <f>[2]Activity_IMP!I48</f>
        <v>1</v>
      </c>
      <c r="J48" s="11">
        <f>[2]Activity_IMP!J48</f>
        <v>1</v>
      </c>
      <c r="K48" s="11">
        <f>[2]Activity_IMP!K48</f>
        <v>1</v>
      </c>
      <c r="N48" s="2" t="s">
        <v>72</v>
      </c>
      <c r="O48" s="3">
        <f>SUMIF($B:$B,"*IMP_BIO_WOD_GLB*",C:C)</f>
        <v>283.00000000000011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4993.0104904228256</v>
      </c>
      <c r="D49" s="11">
        <f>[2]Activity_IMP!D49</f>
        <v>3704.5656264871782</v>
      </c>
      <c r="E49" s="11">
        <f>[2]Activity_IMP!E49</f>
        <v>6573.7000000000016</v>
      </c>
      <c r="F49" s="11">
        <f>[2]Activity_IMP!F49</f>
        <v>2098.9818867485492</v>
      </c>
      <c r="G49" s="11">
        <f>[2]Activity_IMP!G49</f>
        <v>1</v>
      </c>
      <c r="H49" s="11">
        <f>[2]Activity_IMP!H49</f>
        <v>1</v>
      </c>
      <c r="I49" s="11">
        <f>[2]Activity_IMP!I49</f>
        <v>1</v>
      </c>
      <c r="J49" s="11">
        <f>[2]Activity_IMP!J49</f>
        <v>1</v>
      </c>
      <c r="K49" s="11">
        <f>[2]Activity_IMP!K49</f>
        <v>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200.3679882023435</v>
      </c>
      <c r="G50" s="11">
        <f>[2]Activity_IMP!G50</f>
        <v>848.18116529836504</v>
      </c>
      <c r="H50" s="11">
        <f>[2]Activity_IMP!H50</f>
        <v>1031.282523455209</v>
      </c>
      <c r="I50" s="11">
        <f>[2]Activity_IMP!I50</f>
        <v>1293.162376730123</v>
      </c>
      <c r="J50" s="11">
        <f>[2]Activity_IMP!J50</f>
        <v>2999.9999999999991</v>
      </c>
      <c r="K50" s="11">
        <f>[2]Activity_IMP!K50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200.36798820203211</v>
      </c>
      <c r="S50" s="3">
        <f t="shared" si="65"/>
        <v>848.18116529836493</v>
      </c>
      <c r="T50" s="3">
        <f t="shared" si="65"/>
        <v>1031.282523455209</v>
      </c>
      <c r="U50" s="3">
        <f t="shared" si="65"/>
        <v>1293.1623767301221</v>
      </c>
      <c r="V50" s="3">
        <f t="shared" si="65"/>
        <v>3000</v>
      </c>
      <c r="W50" s="3">
        <f t="shared" si="65"/>
        <v>3600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2.702472334419709</v>
      </c>
      <c r="K51" s="11">
        <f>[2]Activity_IMP!K51</f>
        <v>16.27149561936336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1.6697332350169343</v>
      </c>
      <c r="S51" s="6">
        <f t="shared" si="66"/>
        <v>7.0681763774863748</v>
      </c>
      <c r="T51" s="6">
        <f t="shared" si="66"/>
        <v>8.5940210287934082</v>
      </c>
      <c r="U51" s="6">
        <f t="shared" si="66"/>
        <v>10.776353139417685</v>
      </c>
      <c r="V51" s="6">
        <f t="shared" si="66"/>
        <v>25</v>
      </c>
      <c r="W51" s="6">
        <f t="shared" si="66"/>
        <v>30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293.64246931424611</v>
      </c>
      <c r="D52" s="11">
        <f>[2]Activity_IMP!D52</f>
        <v>0</v>
      </c>
      <c r="E52" s="11">
        <f>[2]Activity_IMP!E52</f>
        <v>0</v>
      </c>
      <c r="F52" s="11">
        <f>[2]Activity_IMP!F52</f>
        <v>1419.110065842845</v>
      </c>
      <c r="G52" s="11">
        <f>[2]Activity_IMP!G52</f>
        <v>1663.542531807873</v>
      </c>
      <c r="H52" s="11">
        <f>[2]Activity_IMP!H52</f>
        <v>1704.193665932524</v>
      </c>
      <c r="I52" s="11">
        <f>[2]Activity_IMP!I52</f>
        <v>1746.5529296860871</v>
      </c>
      <c r="J52" s="11">
        <f>[2]Activity_IMP!J52</f>
        <v>330.51552993999081</v>
      </c>
      <c r="K52" s="11">
        <f>[2]Activity_IMP!K52</f>
        <v>1365.323436841054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63.903554338660051</v>
      </c>
      <c r="E53" s="11">
        <f>[2]Activity_IMP!E53</f>
        <v>0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475.23796827906972</v>
      </c>
      <c r="K53" s="11">
        <f>[2]Activity_IMP!K53</f>
        <v>170.46900944263149</v>
      </c>
      <c r="M53" s="2" t="s">
        <v>66</v>
      </c>
      <c r="N53" s="2" t="s">
        <v>208</v>
      </c>
      <c r="O53" s="3">
        <f>SUMIF($B:$B,"*L2G*",C:C)/35.17</f>
        <v>59.749397860847026</v>
      </c>
      <c r="P53" s="3">
        <f t="shared" ref="P53" si="67">SUMIF($B:$B,"*L2G*",D:D)/35.17</f>
        <v>46.553744732915177</v>
      </c>
      <c r="Q53" s="3">
        <f t="shared" ref="Q53" si="68">SUMIF($B:$B,"*L2G*",E:E)/35.17</f>
        <v>73.09784866200124</v>
      </c>
      <c r="R53" s="3">
        <f>SUMIF($B:$B,"*L2G*",F:F)/35.17</f>
        <v>22.327441198952066</v>
      </c>
      <c r="S53" s="3">
        <f t="shared" ref="S53" si="69">SUMIF($B:$B,"*L2G*",G:G)/35.17</f>
        <v>126.23300452326461</v>
      </c>
      <c r="T53" s="3">
        <f t="shared" ref="T53" si="70">SUMIF($B:$B,"*L2G*",H:H)/35.17</f>
        <v>109.33896322912517</v>
      </c>
      <c r="U53" s="3">
        <f t="shared" ref="U53" si="71">SUMIF($B:$B,"*L2G*",I:I)/35.17</f>
        <v>56.569504483901902</v>
      </c>
      <c r="V53" s="3">
        <f t="shared" ref="V53" si="72">SUMIF($B:$B,"*L2G*",J:J)/35.17</f>
        <v>1.9489520113570491</v>
      </c>
      <c r="W53" s="3">
        <f t="shared" ref="W53" si="73">SUMIF($B:$B,"*L2G*",K:K)/35.17</f>
        <v>0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0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17.59753570164899</v>
      </c>
      <c r="J54" s="11">
        <f>[2]Activity_IMP!J54</f>
        <v>49.940207591570797</v>
      </c>
      <c r="K54" s="11">
        <f>[2]Activity_IMP!K54</f>
        <v>922.50469411865083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0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78.275377383291143</v>
      </c>
      <c r="J55" s="11">
        <f>[2]Activity_IMP!J55</f>
        <v>222.13840972425481</v>
      </c>
      <c r="K55" s="11">
        <f>[2]Activity_IMP!K55</f>
        <v>4103.3815355878778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507.96175799993563</v>
      </c>
      <c r="K56" s="11">
        <f>[2]Activity_IMP!K56</f>
        <v>44086.197819739296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338251.72117683868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1811.8349258980691</v>
      </c>
      <c r="H58" s="11">
        <f>[2]Activity_IMP!H58</f>
        <v>1463.9378507833619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234679.95320503571</v>
      </c>
      <c r="D59" s="11">
        <f>[2]Activity_IMP!D59</f>
        <v>128632.2013929559</v>
      </c>
      <c r="E59" s="11">
        <f>[2]Activity_IMP!E59</f>
        <v>177640.90697796541</v>
      </c>
      <c r="F59" s="11">
        <f>[2]Activity_IMP!F59</f>
        <v>519794.91021591809</v>
      </c>
      <c r="G59" s="11">
        <f>[2]Activity_IMP!G59</f>
        <v>621103.57849869842</v>
      </c>
      <c r="H59" s="11">
        <f>[2]Activity_IMP!H59</f>
        <v>610888.78132603737</v>
      </c>
      <c r="I59" s="11">
        <f>[2]Activity_IMP!I59</f>
        <v>545661.79395427462</v>
      </c>
      <c r="J59" s="11">
        <f>[2]Activity_IMP!J59</f>
        <v>144503.167297048</v>
      </c>
      <c r="K59" s="11">
        <f>[2]Activity_IMP!K59</f>
        <v>586197.69204985397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3833.398435086724</v>
      </c>
      <c r="D60" s="11">
        <f>[2]Activity_IMP!D60</f>
        <v>3260.1214637726021</v>
      </c>
      <c r="E60" s="11">
        <f>[2]Activity_IMP!E60</f>
        <v>4672.7909633139279</v>
      </c>
      <c r="F60" s="11">
        <f>[2]Activity_IMP!F60</f>
        <v>2368.209967234111</v>
      </c>
      <c r="G60" s="11">
        <f>[2]Activity_IMP!G60</f>
        <v>3045.0712004279362</v>
      </c>
      <c r="H60" s="11">
        <f>[2]Activity_IMP!H60</f>
        <v>2460.5114234814232</v>
      </c>
      <c r="I60" s="11">
        <f>[2]Activity_IMP!I60</f>
        <v>360.41800541496218</v>
      </c>
      <c r="J60" s="11">
        <f>[2]Activity_IMP!J60</f>
        <v>26.340910290803421</v>
      </c>
      <c r="K60" s="11">
        <f>[2]Activity_IMP!K60</f>
        <v>6.5662376694413016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686.94499956754089</v>
      </c>
      <c r="D61" s="11">
        <f>[2]Activity_IMP!D61</f>
        <v>584.21376630805014</v>
      </c>
      <c r="E61" s="11">
        <f>[2]Activity_IMP!E61</f>
        <v>837.3641406258555</v>
      </c>
      <c r="F61" s="11">
        <f>[2]Activity_IMP!F61</f>
        <v>424.38322612835259</v>
      </c>
      <c r="G61" s="11">
        <f>[2]Activity_IMP!G61</f>
        <v>545.67675911668618</v>
      </c>
      <c r="H61" s="11">
        <f>[2]Activity_IMP!H61</f>
        <v>440.92364708787068</v>
      </c>
      <c r="I61" s="11">
        <f>[2]Activity_IMP!I61</f>
        <v>64.586906570361222</v>
      </c>
      <c r="J61" s="11">
        <f>[2]Activity_IMP!J61</f>
        <v>4.7202911241119718</v>
      </c>
      <c r="K61" s="11">
        <f>[2]Activity_IMP!K61</f>
        <v>1.176669790363881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0</v>
      </c>
      <c r="D62" s="11">
        <f>[2]Activity_IMP!D62</f>
        <v>0</v>
      </c>
      <c r="E62" s="11">
        <f>[2]Activity_IMP!E62</f>
        <v>270.00049999999987</v>
      </c>
      <c r="F62" s="11">
        <f>[2]Activity_IMP!F62</f>
        <v>369.49989999999991</v>
      </c>
      <c r="G62" s="11">
        <f>[2]Activity_IMP!G62</f>
        <v>468.99929999999989</v>
      </c>
      <c r="H62" s="11">
        <f>[2]Activity_IMP!H62</f>
        <v>555.41639999999995</v>
      </c>
      <c r="I62" s="11">
        <f>[2]Activity_IMP!I62</f>
        <v>3.85E-2</v>
      </c>
      <c r="J62" s="11">
        <f>[2]Activity_IMP!J62</f>
        <v>3.85E-2</v>
      </c>
      <c r="K62" s="11">
        <f>[2]Activity_IMP!K62</f>
        <v>3.85E-2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283.00000000000011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1</v>
      </c>
      <c r="H63" s="11">
        <f>[2]Activity_IMP!H63</f>
        <v>1</v>
      </c>
      <c r="I63" s="11">
        <f>[2]Activity_IMP!I63</f>
        <v>1</v>
      </c>
      <c r="J63" s="11">
        <f>[2]Activity_IMP!J63</f>
        <v>1</v>
      </c>
      <c r="K63" s="11">
        <f>[2]Activity_IMP!K63</f>
        <v>1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134.81128324141631</v>
      </c>
      <c r="D64" s="11">
        <f>[2]Activity_IMP!D64</f>
        <v>100.0232719151538</v>
      </c>
      <c r="E64" s="11">
        <f>[2]Activity_IMP!E64</f>
        <v>177.48990000000001</v>
      </c>
      <c r="F64" s="11">
        <f>[2]Activity_IMP!F64</f>
        <v>56.672510942210813</v>
      </c>
      <c r="G64" s="11">
        <f>[2]Activity_IMP!G64</f>
        <v>2.7E-2</v>
      </c>
      <c r="H64" s="11">
        <f>[2]Activity_IMP!H64</f>
        <v>2.7E-2</v>
      </c>
      <c r="I64" s="11">
        <f>[2]Activity_IMP!I64</f>
        <v>2.7E-2</v>
      </c>
      <c r="J64" s="11">
        <f>[2]Activity_IMP!J64</f>
        <v>2.7E-2</v>
      </c>
      <c r="K64" s="11">
        <f>[2]Activity_IMP!K64</f>
        <v>2.7E-2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2048.0826707659899</v>
      </c>
      <c r="D65" s="11">
        <f>[2]Activity_IMP!D65</f>
        <v>1561.6268822566269</v>
      </c>
      <c r="E65" s="11">
        <f>[2]Activity_IMP!E65</f>
        <v>2385.298067600299</v>
      </c>
      <c r="F65" s="11">
        <f>[2]Activity_IMP!F65</f>
        <v>622.18433586692254</v>
      </c>
      <c r="G65" s="11">
        <f>[2]Activity_IMP!G65</f>
        <v>3548.2837170414418</v>
      </c>
      <c r="H65" s="11">
        <f>[2]Activity_IMP!H65</f>
        <v>3089.9664415518519</v>
      </c>
      <c r="I65" s="11">
        <f>[2]Activity_IMP!I65</f>
        <v>1411.1412320386651</v>
      </c>
      <c r="J65" s="11">
        <f>[2]Activity_IMP!J65</f>
        <v>0</v>
      </c>
      <c r="K65" s="11">
        <f>[2]Activity_IMP!K65</f>
        <v>0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53.303652</v>
      </c>
      <c r="D66" s="11">
        <f>[2]Activity_IMP!D66</f>
        <v>75.668320000000008</v>
      </c>
      <c r="E66" s="11">
        <f>[2]Activity_IMP!E66</f>
        <v>185.553269842285</v>
      </c>
      <c r="F66" s="11">
        <f>[2]Activity_IMP!F66</f>
        <v>163.07177110022161</v>
      </c>
      <c r="G66" s="11">
        <f>[2]Activity_IMP!G66</f>
        <v>891.33105204177468</v>
      </c>
      <c r="H66" s="11">
        <f>[2]Activity_IMP!H66</f>
        <v>755.48489521648071</v>
      </c>
      <c r="I66" s="11">
        <f>[2]Activity_IMP!I66</f>
        <v>578.40824066016478</v>
      </c>
      <c r="J66" s="11">
        <f>[2]Activity_IMP!J66</f>
        <v>68.544642239427418</v>
      </c>
      <c r="K66" s="11">
        <f>[2]Activity_IMP!K66</f>
        <v>0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19" zoomScale="85" zoomScaleNormal="85" workbookViewId="0">
      <selection activeCell="R12" sqref="R12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57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27.898376000000013</v>
      </c>
      <c r="Q2" s="14">
        <f t="shared" ref="Q2:X2" si="1">((SUMIF($B:$B,"*HOIL*",E:E))+(SUMIF($B:$B,"*HSAN*",E:E))+(SUMIF($B:$B,"*ADD*",E:E))+(SUMIF($B:$B,"*IMP_OIL*",E:E))-(SUMIF($B:$B,"*EXP_OIL*",E:E)))/1000</f>
        <v>26.307061000000044</v>
      </c>
      <c r="R2" s="14">
        <f t="shared" si="1"/>
        <v>23.359879000000024</v>
      </c>
      <c r="S2" s="14">
        <f t="shared" si="1"/>
        <v>26.814195493985142</v>
      </c>
      <c r="T2" s="14">
        <f t="shared" si="1"/>
        <v>17.15709846147913</v>
      </c>
      <c r="U2" s="14">
        <f t="shared" si="1"/>
        <v>14.222845353999972</v>
      </c>
      <c r="V2" s="14">
        <f t="shared" si="1"/>
        <v>9.4122137173042457</v>
      </c>
      <c r="W2" s="14">
        <f t="shared" si="1"/>
        <v>7.8500795459014263</v>
      </c>
      <c r="X2" s="14">
        <f t="shared" si="1"/>
        <v>4.7557943244521139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57"/>
      <c r="AM2" s="13">
        <f t="shared" ref="AM2:AM12" si="3">1-AB2/P2</f>
        <v>-1.2892453668270862</v>
      </c>
      <c r="AN2" s="13">
        <f t="shared" ref="AN2:AN12" si="4">1-AC2/Q2</f>
        <v>-1.4716074897153995</v>
      </c>
      <c r="AO2" s="13">
        <f t="shared" ref="AO2:AO12" si="5">1-AD2/R2</f>
        <v>-1.5239428252175422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6.8122720000000143</v>
      </c>
      <c r="S3" s="14">
        <f t="shared" si="6"/>
        <v>6.957924599999985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5.2754980637368263</v>
      </c>
      <c r="W3" s="14">
        <f t="shared" si="6"/>
        <v>4.8824608370301545</v>
      </c>
      <c r="X3" s="14">
        <f t="shared" si="6"/>
        <v>4.5712824728991581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4.4038171331806097E-7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39.000935000000027</v>
      </c>
      <c r="R4" s="14">
        <f t="shared" si="7"/>
        <v>34.347166999999999</v>
      </c>
      <c r="S4" s="14">
        <f t="shared" si="7"/>
        <v>34.748474064474017</v>
      </c>
      <c r="T4" s="14">
        <f t="shared" si="7"/>
        <v>16.090114136007958</v>
      </c>
      <c r="U4" s="14">
        <f t="shared" si="7"/>
        <v>10.739663453562462</v>
      </c>
      <c r="V4" s="14">
        <f t="shared" si="7"/>
        <v>4.7898812830780635</v>
      </c>
      <c r="W4" s="14">
        <f t="shared" si="7"/>
        <v>3.1699563481124944</v>
      </c>
      <c r="X4" s="14">
        <f t="shared" si="7"/>
        <v>0.18451185155295571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-17.983925999999983</v>
      </c>
      <c r="Q5" s="14">
        <f t="shared" ref="Q5:X5" si="8">-(SUMIF($B:$B,"*EXP_OIL*",E:E))/1000</f>
        <v>-19.356833999999981</v>
      </c>
      <c r="R5" s="14">
        <f t="shared" si="8"/>
        <v>-17.799559999999989</v>
      </c>
      <c r="S5" s="14">
        <f t="shared" si="8"/>
        <v>-14.892203170488859</v>
      </c>
      <c r="T5" s="14">
        <f t="shared" si="8"/>
        <v>-5.0810886745288295</v>
      </c>
      <c r="U5" s="14">
        <f t="shared" si="8"/>
        <v>-2.357487099562491</v>
      </c>
      <c r="V5" s="14">
        <f t="shared" si="8"/>
        <v>-0.65316562951064483</v>
      </c>
      <c r="W5" s="14">
        <f t="shared" si="8"/>
        <v>-0.20233763924122308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21.602276000000003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19.061250000000001</v>
      </c>
      <c r="S6" s="14">
        <f t="shared" si="9"/>
        <v>12.899908368571429</v>
      </c>
      <c r="T6" s="14">
        <f t="shared" si="9"/>
        <v>12.33190576652834</v>
      </c>
      <c r="U6" s="14">
        <f t="shared" si="9"/>
        <v>10.685959812513204</v>
      </c>
      <c r="V6" s="14">
        <f t="shared" si="9"/>
        <v>8.8019536295607512</v>
      </c>
      <c r="W6" s="14">
        <f t="shared" si="9"/>
        <v>6.3208301385448129</v>
      </c>
      <c r="X6" s="14">
        <f t="shared" si="9"/>
        <v>5.4016445075338462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8.3900094601143005E-2</v>
      </c>
      <c r="AN6" s="13">
        <f t="shared" si="4"/>
        <v>0.11440119370587898</v>
      </c>
      <c r="AO6" s="13">
        <f t="shared" si="5"/>
        <v>7.6322958882549585E-2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7.6936459999999993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3.3852341295607498</v>
      </c>
      <c r="W7" s="14">
        <f t="shared" si="10"/>
        <v>0.44917898960864355</v>
      </c>
      <c r="X7" s="14">
        <f t="shared" si="10"/>
        <v>0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2.8854979810533088E-5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18.444368999999998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12.646561395000001</v>
      </c>
      <c r="T8" s="14">
        <f t="shared" si="12"/>
        <v>9.899360658772185</v>
      </c>
      <c r="U8" s="14">
        <f t="shared" si="12"/>
        <v>7.6376591347825444</v>
      </c>
      <c r="V8" s="14">
        <f t="shared" si="12"/>
        <v>6.2719909999999999</v>
      </c>
      <c r="W8" s="14">
        <f t="shared" si="12"/>
        <v>6.271990999999999</v>
      </c>
      <c r="X8" s="14">
        <f t="shared" si="12"/>
        <v>5.4016445075338462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-7.3550549999999975</v>
      </c>
      <c r="S9" s="14">
        <f t="shared" si="13"/>
        <v>-6.2862520264285715</v>
      </c>
      <c r="T9" s="14">
        <f t="shared" si="13"/>
        <v>-3.1261138922438447</v>
      </c>
      <c r="U9" s="14">
        <f t="shared" si="13"/>
        <v>-1.676559322269338</v>
      </c>
      <c r="V9" s="14">
        <f t="shared" si="13"/>
        <v>-0.85527149999999974</v>
      </c>
      <c r="W9" s="14">
        <f t="shared" si="13"/>
        <v>-0.40033985106382969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11.972157000000001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2.905824446264067</v>
      </c>
      <c r="U10" s="14">
        <f t="shared" si="14"/>
        <v>1.8161793079285571</v>
      </c>
      <c r="V10" s="14">
        <f t="shared" si="14"/>
        <v>2.0284111139052929</v>
      </c>
      <c r="W10" s="14">
        <f t="shared" si="14"/>
        <v>1.6680627968940263</v>
      </c>
      <c r="X10" s="14">
        <f t="shared" si="14"/>
        <v>1.5603825966191798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-5.2582253974784887E-2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3.0000000151630961E-3</v>
      </c>
      <c r="G11">
        <f>[4]Output!G11</f>
        <v>194.50559999998481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0.53697581026406627</v>
      </c>
      <c r="U11" s="14">
        <f t="shared" si="15"/>
        <v>0.11592633880395051</v>
      </c>
      <c r="V11" s="14">
        <f t="shared" si="15"/>
        <v>8.4517129746053882E-2</v>
      </c>
      <c r="W11" s="14">
        <f t="shared" si="15"/>
        <v>3.4042097895796458E-2</v>
      </c>
      <c r="X11" s="14">
        <f t="shared" si="15"/>
        <v>0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5.9855809999999989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1.8161793079285571</v>
      </c>
      <c r="V12" s="14">
        <f t="shared" si="16"/>
        <v>2.0284111139052929</v>
      </c>
      <c r="W12" s="14">
        <f t="shared" si="16"/>
        <v>1.6680627968940263</v>
      </c>
      <c r="X12" s="14">
        <f t="shared" si="16"/>
        <v>1.5603825966191798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0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-0.11592633880395051</v>
      </c>
      <c r="V13" s="14">
        <f t="shared" si="17"/>
        <v>-8.4517129746053882E-2</v>
      </c>
      <c r="W13" s="14">
        <f t="shared" si="17"/>
        <v>-3.4042097895796458E-2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5.7134920000000005</v>
      </c>
      <c r="Q14" s="14">
        <f t="shared" ref="Q14:X14" si="18">(SUMIF($B:$B,"*UPS_BIO*POT",E:E))/1000+(SUMIF($B:$B,"*IMP_BIO*",E:E))/1000</f>
        <v>6.3092430000000004</v>
      </c>
      <c r="R14" s="14">
        <f t="shared" si="18"/>
        <v>7.059634</v>
      </c>
      <c r="S14" s="14">
        <f t="shared" si="18"/>
        <v>7.964378866497964</v>
      </c>
      <c r="T14" s="14">
        <f t="shared" si="18"/>
        <v>8.0231320030488611</v>
      </c>
      <c r="U14" s="14">
        <f t="shared" si="18"/>
        <v>8.055857504476883</v>
      </c>
      <c r="V14" s="14">
        <f t="shared" si="18"/>
        <v>7.8619594512195121</v>
      </c>
      <c r="W14" s="14">
        <f t="shared" si="18"/>
        <v>8.2864962134133435</v>
      </c>
      <c r="X14" s="14">
        <f t="shared" si="18"/>
        <v>9.1020655000000019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3472.6519896086429</v>
      </c>
      <c r="G15">
        <f>[4]Output!G15</f>
        <v>1202.256000000001</v>
      </c>
      <c r="H15">
        <f>[4]Output!H15</f>
        <v>3557.1449999999991</v>
      </c>
      <c r="I15">
        <f>[4]Output!I15</f>
        <v>2442.653010391356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2.2310100000000013</v>
      </c>
      <c r="S15" s="14">
        <f t="shared" si="20"/>
        <v>1.0884925975287689</v>
      </c>
      <c r="T15" s="14">
        <f t="shared" si="20"/>
        <v>1.5501493351112969</v>
      </c>
      <c r="U15" s="14">
        <f t="shared" si="20"/>
        <v>1.3253169755271019</v>
      </c>
      <c r="V15" s="14">
        <f t="shared" si="20"/>
        <v>0.55477156055498389</v>
      </c>
      <c r="W15" s="14">
        <f t="shared" si="20"/>
        <v>1.04793125521494</v>
      </c>
      <c r="X15" s="14">
        <f t="shared" si="20"/>
        <v>1.313779955871603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3.3142388424974079E-2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885.13701039135685</v>
      </c>
      <c r="G16">
        <f>[4]Output!G16</f>
        <v>2001.5139999999999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449.17898960864358</v>
      </c>
      <c r="L16">
        <f>[4]Output!L16</f>
        <v>0</v>
      </c>
      <c r="O16" s="2" t="s">
        <v>45</v>
      </c>
      <c r="P16" s="14">
        <f>(SUMIF($B:$B,"*GEO*",D:D))/1000</f>
        <v>0.22930944910265061</v>
      </c>
      <c r="Q16" s="14">
        <f t="shared" ref="Q16:X16" si="21">(SUMIF($B:$B,"*GEO*",E:E))/1000</f>
        <v>0.25130704997354142</v>
      </c>
      <c r="R16" s="14">
        <f t="shared" si="21"/>
        <v>0.24672521869419561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 s="37">
        <f>[4]Output!D17</f>
        <v>735.28499999999997</v>
      </c>
      <c r="E17" s="37">
        <f>[4]Output!E17</f>
        <v>418.49599999999958</v>
      </c>
      <c r="F17" s="37">
        <f>[4]Output!F17</f>
        <v>0</v>
      </c>
      <c r="G17" s="37">
        <f>[4]Output!G17</f>
        <v>0</v>
      </c>
      <c r="H17">
        <f>[4]Output!H17</f>
        <v>0</v>
      </c>
      <c r="I17">
        <f>[4]Output!I17</f>
        <v>280.69298960864347</v>
      </c>
      <c r="J17">
        <f>[4]Output!J17</f>
        <v>735.28499999999997</v>
      </c>
      <c r="K17">
        <f>[4]Output!K17</f>
        <v>0</v>
      </c>
      <c r="L17">
        <f>[4]Output!L17</f>
        <v>0</v>
      </c>
      <c r="M17" s="38"/>
      <c r="O17" s="2" t="s">
        <v>46</v>
      </c>
      <c r="P17" s="14">
        <f>(SUMIF($B:$B,"*SOL*",D:D))/1000</f>
        <v>0.42871555089734942</v>
      </c>
      <c r="Q17" s="14">
        <f t="shared" ref="Q17:X17" si="22">(SUMIF($B:$B,"*SOL*",E:E))/1000</f>
        <v>0.9919849500264587</v>
      </c>
      <c r="R17" s="14">
        <f t="shared" si="22"/>
        <v>1.5097837813058035</v>
      </c>
      <c r="S17" s="14">
        <f t="shared" si="22"/>
        <v>2.4724769604277061</v>
      </c>
      <c r="T17" s="14">
        <f t="shared" si="22"/>
        <v>3.5713917509108688</v>
      </c>
      <c r="U17" s="14">
        <f t="shared" si="22"/>
        <v>3.9523488309869763</v>
      </c>
      <c r="V17" s="14">
        <f t="shared" si="22"/>
        <v>3.8985162881096218</v>
      </c>
      <c r="W17" s="14">
        <f t="shared" si="22"/>
        <v>4.69004979733183</v>
      </c>
      <c r="X17" s="14">
        <f t="shared" si="22"/>
        <v>5.8712101224202735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 s="37">
        <f>[4]Output!D18</f>
        <v>980.38100000000009</v>
      </c>
      <c r="E18" s="37">
        <f>[4]Output!E18</f>
        <v>0</v>
      </c>
      <c r="F18" s="37">
        <f>[4]Output!F18</f>
        <v>0</v>
      </c>
      <c r="G18" s="37">
        <f>[4]Output!G18</f>
        <v>0</v>
      </c>
      <c r="H18">
        <f>[4]Output!H18</f>
        <v>0</v>
      </c>
      <c r="I18">
        <f>[4]Output!I18</f>
        <v>0</v>
      </c>
      <c r="J18">
        <f>[4]Output!J18</f>
        <v>648.43512956074994</v>
      </c>
      <c r="K18">
        <f>[4]Output!K18</f>
        <v>0</v>
      </c>
      <c r="L18">
        <f>[4]Output!L18</f>
        <v>0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1.9922845265594522</v>
      </c>
      <c r="T18" s="14">
        <f t="shared" si="23"/>
        <v>4.0946883451664053</v>
      </c>
      <c r="U18" s="14">
        <f t="shared" si="23"/>
        <v>6.6181003832790015</v>
      </c>
      <c r="V18" s="14">
        <f t="shared" si="23"/>
        <v>9.8844445071637743</v>
      </c>
      <c r="W18" s="14">
        <f t="shared" si="23"/>
        <v>13.630212849624032</v>
      </c>
      <c r="X18" s="14">
        <f t="shared" si="23"/>
        <v>15.415426430202682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 s="37">
        <f>[4]Output!D19</f>
        <v>727.94700000000137</v>
      </c>
      <c r="E19" s="37">
        <f>[4]Output!E19</f>
        <v>0</v>
      </c>
      <c r="F19" s="37">
        <f>[4]Output!F19</f>
        <v>0</v>
      </c>
      <c r="G19" s="37">
        <f>[4]Output!G19</f>
        <v>0</v>
      </c>
      <c r="H19">
        <f>[4]Output!H19</f>
        <v>0</v>
      </c>
      <c r="I19">
        <f>[4]Output!I19</f>
        <v>0</v>
      </c>
      <c r="J19">
        <f>[4]Output!J19</f>
        <v>0</v>
      </c>
      <c r="K19">
        <f>[4]Output!K19</f>
        <v>0</v>
      </c>
      <c r="L19">
        <f>[4]Output!L19</f>
        <v>0</v>
      </c>
      <c r="M19" s="38"/>
      <c r="O19" s="2" t="s">
        <v>52</v>
      </c>
      <c r="P19" s="18">
        <f>SUM(P16:P18)</f>
        <v>1.208105</v>
      </c>
      <c r="Q19" s="14">
        <f t="shared" ref="Q19:X19" si="24">SUM(Q16:Q18)</f>
        <v>2.352932</v>
      </c>
      <c r="R19" s="14">
        <f t="shared" si="24"/>
        <v>3.546768999999999</v>
      </c>
      <c r="S19" s="14">
        <f t="shared" si="24"/>
        <v>4.6947614869871579</v>
      </c>
      <c r="T19" s="14">
        <f t="shared" si="24"/>
        <v>7.9310800960772738</v>
      </c>
      <c r="U19" s="14">
        <f t="shared" si="24"/>
        <v>10.875449214265977</v>
      </c>
      <c r="V19" s="14">
        <f t="shared" si="24"/>
        <v>14.132960795273396</v>
      </c>
      <c r="W19" s="14">
        <f t="shared" si="24"/>
        <v>18.725262646955862</v>
      </c>
      <c r="X19" s="14">
        <f t="shared" si="24"/>
        <v>21.751636552622955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-5.2160149138580358E-4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 s="37">
        <f>[4]Output!D20</f>
        <v>3638.04</v>
      </c>
      <c r="E20" s="37">
        <f>[4]Output!E20</f>
        <v>3443.5830000000001</v>
      </c>
      <c r="F20" s="37">
        <f>[4]Output!F20</f>
        <v>2430.2109999999998</v>
      </c>
      <c r="G20" s="37">
        <f>[4]Output!G20</f>
        <v>2187.19</v>
      </c>
      <c r="H20">
        <f>[4]Output!H20</f>
        <v>536.97581026406624</v>
      </c>
      <c r="I20">
        <f>[4]Output!I20</f>
        <v>115.9263388039505</v>
      </c>
      <c r="J20">
        <f>[4]Output!J20</f>
        <v>84.517129746053882</v>
      </c>
      <c r="K20">
        <f>[4]Output!K20</f>
        <v>34.042097895796459</v>
      </c>
      <c r="L20">
        <f>[4]Output!L20</f>
        <v>0</v>
      </c>
      <c r="M20" s="38"/>
      <c r="O20" s="2" t="s">
        <v>53</v>
      </c>
      <c r="P20" s="14">
        <f>(SUMIF($B:$B,"*UPS_NUC*",D:D))/1000</f>
        <v>10.579161625137919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7.6455456986540398</v>
      </c>
      <c r="T20" s="14">
        <f t="shared" si="26"/>
        <v>7.4017748542374049</v>
      </c>
      <c r="U20" s="14">
        <f t="shared" si="26"/>
        <v>6.0664789496322626</v>
      </c>
      <c r="V20" s="14">
        <f t="shared" si="26"/>
        <v>3.2023043457526468</v>
      </c>
      <c r="W20" s="14">
        <f t="shared" si="26"/>
        <v>2.2811622142014363</v>
      </c>
      <c r="X20" s="14">
        <f t="shared" si="26"/>
        <v>2.794938287806533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5.4846938320630367E-2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 s="37">
        <f>[4]Output!D21</f>
        <v>3280.326</v>
      </c>
      <c r="E21" s="37">
        <f>[4]Output!E21</f>
        <v>2515.4349999999999</v>
      </c>
      <c r="F21" s="37">
        <f>[4]Output!F21</f>
        <v>1491.7660000000001</v>
      </c>
      <c r="G21" s="37">
        <f>[4]Output!G21</f>
        <v>1193.413</v>
      </c>
      <c r="H21">
        <f>[4]Output!H21</f>
        <v>0</v>
      </c>
      <c r="I21">
        <f>[4]Output!I21</f>
        <v>0</v>
      </c>
      <c r="J21">
        <f>[4]Output!J21</f>
        <v>0</v>
      </c>
      <c r="K21">
        <f>[4]Output!K21</f>
        <v>0</v>
      </c>
      <c r="L21">
        <f>[4]Output!L21</f>
        <v>0</v>
      </c>
      <c r="M21" s="38"/>
      <c r="O21" s="2" t="s">
        <v>146</v>
      </c>
      <c r="P21" s="14">
        <f>P19+P15+P14</f>
        <v>9.0103770000000019</v>
      </c>
      <c r="Q21" s="14">
        <f t="shared" ref="Q21:X21" si="27">Q19+Q15+Q14</f>
        <v>10.785545000000001</v>
      </c>
      <c r="R21" s="14">
        <f t="shared" si="27"/>
        <v>12.837413000000002</v>
      </c>
      <c r="S21" s="14">
        <f t="shared" si="27"/>
        <v>13.747632951013891</v>
      </c>
      <c r="T21" s="14">
        <f t="shared" si="27"/>
        <v>17.504361434237431</v>
      </c>
      <c r="U21" s="14">
        <f t="shared" si="27"/>
        <v>20.256623694269962</v>
      </c>
      <c r="V21" s="14">
        <f t="shared" si="27"/>
        <v>22.549691807047893</v>
      </c>
      <c r="W21" s="14">
        <f t="shared" si="27"/>
        <v>28.059690115584146</v>
      </c>
      <c r="X21" s="14">
        <f t="shared" si="27"/>
        <v>32.167482008494559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[4]Output!A22</f>
        <v>20</v>
      </c>
      <c r="B22" s="2" t="str">
        <f>[4]Output!B22</f>
        <v>UPS_NUC_LWR_UOX_EXS</v>
      </c>
      <c r="C22" s="2" t="str">
        <f>[4]Output!C22</f>
        <v>UPS_NUC_HET_LWR_UOX</v>
      </c>
      <c r="D22" s="37">
        <f>[4]Output!D22</f>
        <v>10579.16162513792</v>
      </c>
      <c r="E22" s="37">
        <f>[4]Output!E22</f>
        <v>9711.1572233692459</v>
      </c>
      <c r="F22" s="37">
        <f>[4]Output!F22</f>
        <v>8293.7841071059192</v>
      </c>
      <c r="G22" s="37">
        <f>[4]Output!G22</f>
        <v>7645.5456986540394</v>
      </c>
      <c r="H22">
        <f>[4]Output!H22</f>
        <v>7401.7748542374047</v>
      </c>
      <c r="I22">
        <f>[4]Output!I22</f>
        <v>6066.4789496322628</v>
      </c>
      <c r="J22">
        <f>[4]Output!J22</f>
        <v>3202.3043457526469</v>
      </c>
      <c r="K22">
        <f>[4]Output!K22</f>
        <v>2281.1622142014362</v>
      </c>
      <c r="L22">
        <f>[4]Output!L22</f>
        <v>2794.938287806533</v>
      </c>
      <c r="M22" s="38"/>
      <c r="O22" s="2" t="s">
        <v>54</v>
      </c>
      <c r="P22" s="3">
        <f t="shared" ref="P22:X22" si="28">SUM(P2,P6,P10,P14,P15,P16,P17,P18,P20)</f>
        <v>81.062347625137917</v>
      </c>
      <c r="Q22" s="3">
        <f t="shared" si="28"/>
        <v>76.786854223369289</v>
      </c>
      <c r="R22" s="3">
        <f t="shared" si="28"/>
        <v>70.737659107105941</v>
      </c>
      <c r="S22" s="3">
        <f t="shared" si="28"/>
        <v>67.72983352289117</v>
      </c>
      <c r="T22" s="3">
        <f t="shared" si="28"/>
        <v>57.30096496274637</v>
      </c>
      <c r="U22" s="3">
        <f t="shared" si="28"/>
        <v>53.048087118343958</v>
      </c>
      <c r="V22" s="3">
        <f t="shared" si="28"/>
        <v>45.994574613570826</v>
      </c>
      <c r="W22" s="3">
        <f t="shared" si="28"/>
        <v>46.179824811125854</v>
      </c>
      <c r="X22" s="3">
        <f t="shared" si="28"/>
        <v>46.680241724906232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[4]Output!A23</f>
        <v>21</v>
      </c>
      <c r="B23" s="2" t="str">
        <f>[4]Output!B23</f>
        <v>UPS_RES_OIL_ADD</v>
      </c>
      <c r="C23" s="2" t="str">
        <f>[4]Output!C23</f>
        <v>MIN_OIL_ADD</v>
      </c>
      <c r="D23" s="37">
        <f>[4]Output!D23</f>
        <v>467.89000000000038</v>
      </c>
      <c r="E23" s="37">
        <f>[4]Output!E23</f>
        <v>635.72400000000016</v>
      </c>
      <c r="F23" s="37">
        <f>[4]Output!F23</f>
        <v>615.42500000000018</v>
      </c>
      <c r="G23" s="37">
        <f>[4]Output!G23</f>
        <v>584.65399999999966</v>
      </c>
      <c r="H23">
        <f>[4]Output!H23</f>
        <v>555.42100000000016</v>
      </c>
      <c r="I23">
        <f>[4]Output!I23</f>
        <v>527.64999999999964</v>
      </c>
      <c r="J23">
        <f>[4]Output!J23</f>
        <v>228.13006373682489</v>
      </c>
      <c r="K23">
        <f>[4]Output!K23</f>
        <v>87.460837030154394</v>
      </c>
      <c r="L23">
        <f>[4]Output!L23</f>
        <v>16.032472899158169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UPS_BIO_RPS_POT</v>
      </c>
      <c r="C24" s="2" t="str">
        <f>[4]Output!C24</f>
        <v>RNW_POT_BIO_RPS</v>
      </c>
      <c r="D24" s="37">
        <f>[4]Output!D24</f>
        <v>0</v>
      </c>
      <c r="E24" s="37">
        <f>[4]Output!E24</f>
        <v>0</v>
      </c>
      <c r="F24" s="37">
        <f>[4]Output!F24</f>
        <v>0</v>
      </c>
      <c r="G24" s="37">
        <f>[4]Output!G24</f>
        <v>0</v>
      </c>
      <c r="H24">
        <f>[4]Output!H24</f>
        <v>949.39999999999975</v>
      </c>
      <c r="I24">
        <f>[4]Output!I24</f>
        <v>972.59999999999604</v>
      </c>
      <c r="J24">
        <f>[4]Output!J24</f>
        <v>995.79999999999973</v>
      </c>
      <c r="K24">
        <f>[4]Output!K24</f>
        <v>1014.6</v>
      </c>
      <c r="L24">
        <f>[4]Output!L24</f>
        <v>1033.400000000001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 s="37">
        <f>[4]Output!D25</f>
        <v>172.7</v>
      </c>
      <c r="E25" s="37">
        <f>[4]Output!E25</f>
        <v>0</v>
      </c>
      <c r="F25" s="37">
        <f>[4]Output!F25</f>
        <v>0</v>
      </c>
      <c r="G25" s="37">
        <f>[4]Output!G25</f>
        <v>0</v>
      </c>
      <c r="H25">
        <f>[4]Output!H25</f>
        <v>0</v>
      </c>
      <c r="I25">
        <f>[4]Output!I25</f>
        <v>0</v>
      </c>
      <c r="J25">
        <f>[4]Output!J25</f>
        <v>0</v>
      </c>
      <c r="K25">
        <f>[4]Output!K25</f>
        <v>0</v>
      </c>
      <c r="L25">
        <f>[4]Output!L25</f>
        <v>284.8</v>
      </c>
      <c r="M25" s="38"/>
      <c r="AK25" s="38"/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 s="37">
        <f>[4]Output!D26</f>
        <v>346.6</v>
      </c>
      <c r="E26" s="37">
        <f>[4]Output!E26</f>
        <v>474.90000000000009</v>
      </c>
      <c r="F26" s="37">
        <f>[4]Output!F26</f>
        <v>603.19999999999993</v>
      </c>
      <c r="G26" s="37">
        <f>[4]Output!G26</f>
        <v>505.26917202383021</v>
      </c>
      <c r="H26">
        <f>[4]Output!H26</f>
        <v>260.94048163304552</v>
      </c>
      <c r="I26">
        <f>[4]Output!I26</f>
        <v>304.8420044768892</v>
      </c>
      <c r="J26">
        <f>[4]Output!J26</f>
        <v>77.493951219512184</v>
      </c>
      <c r="K26">
        <f>[4]Output!K26</f>
        <v>483.1807134133461</v>
      </c>
      <c r="L26">
        <f>[4]Output!L26</f>
        <v>995.10000000000014</v>
      </c>
      <c r="M26" s="38"/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 s="37">
        <f>[4]Output!D27</f>
        <v>0</v>
      </c>
      <c r="E27" s="37">
        <f>[4]Output!E27</f>
        <v>698.34242342621337</v>
      </c>
      <c r="F27" s="37">
        <f>[4]Output!F27</f>
        <v>962.98092369666824</v>
      </c>
      <c r="G27" s="37">
        <f>[4]Output!G27</f>
        <v>1652.400000000001</v>
      </c>
      <c r="H27">
        <f>[4]Output!H27</f>
        <v>1777.5</v>
      </c>
      <c r="I27">
        <f>[4]Output!I27</f>
        <v>1751.8</v>
      </c>
      <c r="J27">
        <f>[4]Output!J27</f>
        <v>1726.1</v>
      </c>
      <c r="K27">
        <f>[4]Output!K27</f>
        <v>1696.9</v>
      </c>
      <c r="L27">
        <f>[4]Output!L27</f>
        <v>1667.7</v>
      </c>
      <c r="M27" s="38"/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 s="37">
        <f>[4]Output!D28</f>
        <v>0</v>
      </c>
      <c r="E28" s="37">
        <f>[4]Output!E28</f>
        <v>133.69999999999999</v>
      </c>
      <c r="F28" s="37">
        <f>[4]Output!F28</f>
        <v>267.39999999999998</v>
      </c>
      <c r="G28" s="37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303</v>
      </c>
      <c r="K28">
        <f>[4]Output!K28</f>
        <v>294.45</v>
      </c>
      <c r="L28">
        <f>[4]Output!L28</f>
        <v>285.89999999999998</v>
      </c>
      <c r="M28" s="38"/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 s="37">
        <f>[4]Output!D29</f>
        <v>0</v>
      </c>
      <c r="E29" s="37">
        <f>[4]Output!E29</f>
        <v>45.65</v>
      </c>
      <c r="F29" s="37">
        <f>[4]Output!F29</f>
        <v>91.3</v>
      </c>
      <c r="G29" s="37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M29" s="38"/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 s="37">
        <f>[4]Output!D30</f>
        <v>1109.8</v>
      </c>
      <c r="E30" s="37">
        <f>[4]Output!E30</f>
        <v>1127.0999999999999</v>
      </c>
      <c r="F30" s="37">
        <f>[4]Output!F30</f>
        <v>1144.4000000000001</v>
      </c>
      <c r="G30" s="37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M30" s="38"/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 s="37">
        <f>[4]Output!D31</f>
        <v>533.29999999999995</v>
      </c>
      <c r="E31" s="37">
        <f>[4]Output!E31</f>
        <v>421.75</v>
      </c>
      <c r="F31" s="37">
        <f>[4]Output!F31</f>
        <v>310.2</v>
      </c>
      <c r="G31" s="37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M31" s="38"/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 s="37">
        <f>[4]Output!D32</f>
        <v>110.6</v>
      </c>
      <c r="E32" s="37">
        <f>[4]Output!E32</f>
        <v>112.3</v>
      </c>
      <c r="F32" s="37">
        <f>[4]Output!F32</f>
        <v>114</v>
      </c>
      <c r="G32" s="37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 s="37">
        <f>[4]Output!D33</f>
        <v>156.19999999999999</v>
      </c>
      <c r="E33" s="37">
        <f>[4]Output!E33</f>
        <v>155.85</v>
      </c>
      <c r="F33" s="37">
        <f>[4]Output!F33</f>
        <v>155.5</v>
      </c>
      <c r="G33" s="37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</v>
      </c>
      <c r="G34">
        <f>[4]Output!G34</f>
        <v>940.25</v>
      </c>
      <c r="H34">
        <f>[4]Output!H34</f>
        <v>946.9</v>
      </c>
      <c r="I34">
        <f>[4]Output!I34</f>
        <v>945.39999999999986</v>
      </c>
      <c r="J34">
        <f>[4]Output!J34</f>
        <v>943.9</v>
      </c>
      <c r="K34">
        <f>[4]Output!K34</f>
        <v>923.15</v>
      </c>
      <c r="L34">
        <f>[4]Output!L34</f>
        <v>902.4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424.30000000000013</v>
      </c>
      <c r="E35">
        <f>[4]Output!E35</f>
        <v>447.65</v>
      </c>
      <c r="F35">
        <f>[4]Output!F35</f>
        <v>471.00000000000011</v>
      </c>
      <c r="G35">
        <f>[4]Output!G35</f>
        <v>518</v>
      </c>
      <c r="H35">
        <f>[4]Output!H35</f>
        <v>565</v>
      </c>
      <c r="I35">
        <f>[4]Output!I35</f>
        <v>610.14999999999986</v>
      </c>
      <c r="J35">
        <f>[4]Output!J35</f>
        <v>655.30000000000007</v>
      </c>
      <c r="K35">
        <f>[4]Output!K35</f>
        <v>707.09999999999991</v>
      </c>
      <c r="L35">
        <f>[4]Output!L35</f>
        <v>758.90000000000009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25.95000000000001</v>
      </c>
      <c r="F36">
        <f>[4]Output!F36</f>
        <v>27.8</v>
      </c>
      <c r="G36">
        <f>[4]Output!G36</f>
        <v>31.35</v>
      </c>
      <c r="H36">
        <f>[4]Output!H36</f>
        <v>34.9</v>
      </c>
      <c r="I36">
        <f>[4]Output!I36</f>
        <v>38.950000000000003</v>
      </c>
      <c r="J36">
        <f>[4]Output!J36</f>
        <v>43</v>
      </c>
      <c r="K36">
        <f>[4]Output!K36</f>
        <v>48.29999999999999</v>
      </c>
      <c r="L36">
        <f>[4]Output!L36</f>
        <v>53.600000000000009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</v>
      </c>
      <c r="F38">
        <f>[4]Output!F38</f>
        <v>19.56267630333172</v>
      </c>
      <c r="G38">
        <f>[4]Output!G38</f>
        <v>71.400000000000006</v>
      </c>
      <c r="H38">
        <f>[4]Output!H38</f>
        <v>73.599999999999994</v>
      </c>
      <c r="I38">
        <f>[4]Output!I38</f>
        <v>65</v>
      </c>
      <c r="J38">
        <f>[4]Output!J38</f>
        <v>56.399999999999991</v>
      </c>
      <c r="K38">
        <f>[4]Output!K38</f>
        <v>56.4</v>
      </c>
      <c r="L38">
        <f>[4]Output!L38</f>
        <v>56.4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144.03313809990209</v>
      </c>
      <c r="E39">
        <f>[4]Output!E39</f>
        <v>0</v>
      </c>
      <c r="F39">
        <f>[4]Output!F39</f>
        <v>270.00049999999999</v>
      </c>
      <c r="G39">
        <f>[4]Output!G39</f>
        <v>369.49990000000003</v>
      </c>
      <c r="H39">
        <f>[4]Output!H39</f>
        <v>3.8499999999999993E-2</v>
      </c>
      <c r="I39">
        <f>[4]Output!I39</f>
        <v>3.85E-2</v>
      </c>
      <c r="J39">
        <f>[4]Output!J39</f>
        <v>3.85E-2</v>
      </c>
      <c r="K39">
        <f>[4]Output!K39</f>
        <v>3.8499999999999993E-2</v>
      </c>
      <c r="L39">
        <f>[4]Output!L39</f>
        <v>3.85E-2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158.65886190009871</v>
      </c>
      <c r="E40">
        <f>[4]Output!E40</f>
        <v>142.45057657378749</v>
      </c>
      <c r="F40">
        <f>[4]Output!F40</f>
        <v>177.48990000000001</v>
      </c>
      <c r="G40">
        <f>[4]Output!G40</f>
        <v>136.10979447413359</v>
      </c>
      <c r="H40">
        <f>[4]Output!H40</f>
        <v>44.653021415817129</v>
      </c>
      <c r="I40">
        <f>[4]Output!I40</f>
        <v>2.7E-2</v>
      </c>
      <c r="J40">
        <f>[4]Output!J40</f>
        <v>2.7E-2</v>
      </c>
      <c r="K40">
        <f>[4]Output!K40</f>
        <v>2.7E-2</v>
      </c>
      <c r="L40">
        <f>[4]Output!L40</f>
        <v>2.7E-2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</v>
      </c>
      <c r="H41">
        <f>[4]Output!H41</f>
        <v>1</v>
      </c>
      <c r="I41">
        <f>[4]Output!I41</f>
        <v>1</v>
      </c>
      <c r="J41">
        <f>[4]Output!J41</f>
        <v>1</v>
      </c>
      <c r="K41">
        <f>[4]Output!K41</f>
        <v>1</v>
      </c>
      <c r="L41">
        <f>[4]Output!L41</f>
        <v>1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2088.7800000000002</v>
      </c>
      <c r="E42">
        <f>[4]Output!E42</f>
        <v>2123.37</v>
      </c>
      <c r="F42">
        <f>[4]Output!F42</f>
        <v>2231.0100000000011</v>
      </c>
      <c r="G42">
        <f>[4]Output!G42</f>
        <v>1088.492597528769</v>
      </c>
      <c r="H42">
        <f>[4]Output!H42</f>
        <v>1550.149335111297</v>
      </c>
      <c r="I42">
        <f>[4]Output!I42</f>
        <v>1325.3169755271019</v>
      </c>
      <c r="J42">
        <f>[4]Output!J42</f>
        <v>554.77156055498392</v>
      </c>
      <c r="K42">
        <f>[4]Output!K42</f>
        <v>1047.9312552149399</v>
      </c>
      <c r="L42">
        <f>[4]Output!L42</f>
        <v>1313.7799558716031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229.3094491026506</v>
      </c>
      <c r="E43">
        <f>[4]Output!E43</f>
        <v>251.30704997354141</v>
      </c>
      <c r="F43">
        <f>[4]Output!F43</f>
        <v>246.7252186941956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164.2299999999999</v>
      </c>
      <c r="E44">
        <f>[4]Output!E44</f>
        <v>361.68</v>
      </c>
      <c r="F44">
        <f>[4]Output!F44</f>
        <v>583.67999999999995</v>
      </c>
      <c r="G44">
        <f>[4]Output!G44</f>
        <v>1155.5893964890311</v>
      </c>
      <c r="H44">
        <f>[4]Output!H44</f>
        <v>2015.061063870869</v>
      </c>
      <c r="I44">
        <f>[4]Output!I44</f>
        <v>2224.55258828154</v>
      </c>
      <c r="J44">
        <f>[4]Output!J44</f>
        <v>2002.309369731785</v>
      </c>
      <c r="K44">
        <f>[4]Output!K44</f>
        <v>2618.7101249479579</v>
      </c>
      <c r="L44">
        <f>[4]Output!L44</f>
        <v>3631.831704767882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261.74555089734952</v>
      </c>
      <c r="E45">
        <f>[4]Output!E45</f>
        <v>610.17495002645865</v>
      </c>
      <c r="F45">
        <f>[4]Output!F45</f>
        <v>905.64378130580349</v>
      </c>
      <c r="G45">
        <f>[4]Output!G45</f>
        <v>1299.5205315254959</v>
      </c>
      <c r="H45">
        <f>[4]Output!H45</f>
        <v>1538.9567999999999</v>
      </c>
      <c r="I45">
        <f>[4]Output!I45</f>
        <v>1713.9816000000019</v>
      </c>
      <c r="J45">
        <f>[4]Output!J45</f>
        <v>1889.0064000002451</v>
      </c>
      <c r="K45">
        <f>[4]Output!K45</f>
        <v>2064.0311999999999</v>
      </c>
      <c r="L45">
        <f>[4]Output!L45</f>
        <v>2239.0560000000009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17.367032413179089</v>
      </c>
      <c r="H46">
        <f>[4]Output!H46</f>
        <v>17.37388704</v>
      </c>
      <c r="I46">
        <f>[4]Output!I46</f>
        <v>13.81464270543454</v>
      </c>
      <c r="J46">
        <f>[4]Output!J46</f>
        <v>7.2005183775914574</v>
      </c>
      <c r="K46">
        <f>[4]Output!K46</f>
        <v>7.3084723838719476</v>
      </c>
      <c r="L46">
        <f>[4]Output!L46</f>
        <v>0.32241765238966169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1.4432868424</v>
      </c>
      <c r="E47">
        <f>[4]Output!E47</f>
        <v>1.4832868424000001</v>
      </c>
      <c r="F47">
        <f>[4]Output!F47</f>
        <v>1.5732868423999999</v>
      </c>
      <c r="G47">
        <f>[4]Output!G47</f>
        <v>3.9298365648000009</v>
      </c>
      <c r="H47">
        <f>[4]Output!H47</f>
        <v>0.78549868800000078</v>
      </c>
      <c r="I47">
        <f>[4]Output!I47</f>
        <v>0.60422976000000073</v>
      </c>
      <c r="J47">
        <f>[4]Output!J47</f>
        <v>0</v>
      </c>
      <c r="K47">
        <f>[4]Output!K47</f>
        <v>0</v>
      </c>
      <c r="L47">
        <f>[4]Output!L47</f>
        <v>0</v>
      </c>
    </row>
    <row r="48" spans="1:29">
      <c r="A48" s="2">
        <f>[4]Output!A48</f>
        <v>46</v>
      </c>
      <c r="B48" s="2" t="str">
        <f>[4]Output!B48</f>
        <v>UPS_WAV_POT</v>
      </c>
      <c r="C48" s="2" t="str">
        <f>[4]Output!C48</f>
        <v>RNW_POT_WAV</v>
      </c>
      <c r="D48">
        <f>[4]Output!D48</f>
        <v>0.27671315760000009</v>
      </c>
      <c r="E48">
        <f>[4]Output!E48</f>
        <v>0.27671315760000009</v>
      </c>
      <c r="F48">
        <f>[4]Output!F48</f>
        <v>0.27671315760000009</v>
      </c>
      <c r="G48">
        <f>[4]Output!G48</f>
        <v>0</v>
      </c>
      <c r="H48">
        <f>[4]Output!H48</f>
        <v>0</v>
      </c>
      <c r="I48">
        <f>[4]Output!I48</f>
        <v>0</v>
      </c>
      <c r="J48">
        <f>[4]Output!J48</f>
        <v>0</v>
      </c>
      <c r="K48">
        <f>[4]Output!K48</f>
        <v>0</v>
      </c>
      <c r="L48">
        <f>[4]Output!L48</f>
        <v>0</v>
      </c>
    </row>
    <row r="49" spans="1:12">
      <c r="A49" s="2">
        <f>[4]Output!A49</f>
        <v>47</v>
      </c>
      <c r="B49" s="2" t="str">
        <f>[4]Output!B49</f>
        <v>UPS_WIN_ON_POT</v>
      </c>
      <c r="C49" s="2" t="str">
        <f>[4]Output!C49</f>
        <v>RNW_POT_WIN_ON</v>
      </c>
      <c r="D49">
        <f>[4]Output!D49</f>
        <v>550.07999999999993</v>
      </c>
      <c r="E49">
        <f>[4]Output!E49</f>
        <v>983.01999999999987</v>
      </c>
      <c r="F49">
        <f>[4]Output!F49</f>
        <v>1530.69</v>
      </c>
      <c r="G49">
        <f>[4]Output!G49</f>
        <v>1640.0939301746521</v>
      </c>
      <c r="H49">
        <f>[4]Output!H49</f>
        <v>2995.0333871994162</v>
      </c>
      <c r="I49">
        <f>[4]Output!I49</f>
        <v>2478.167326696248</v>
      </c>
      <c r="J49">
        <f>[4]Output!J49</f>
        <v>2262.1730250239862</v>
      </c>
      <c r="K49">
        <f>[4]Output!K49</f>
        <v>3286.1224512030808</v>
      </c>
      <c r="L49">
        <f>[4]Output!L49</f>
        <v>3699.3579714828438</v>
      </c>
    </row>
    <row r="50" spans="1:12">
      <c r="A50" s="2">
        <f>[4]Output!A50</f>
        <v>48</v>
      </c>
      <c r="B50" s="2" t="str">
        <f>[4]Output!B50</f>
        <v>UPS_WIN_OFF_POT</v>
      </c>
      <c r="C50" s="2" t="str">
        <f>[4]Output!C50</f>
        <v>RNW_POT_WIN_OFF</v>
      </c>
      <c r="D50">
        <f>[4]Output!D50</f>
        <v>0</v>
      </c>
      <c r="E50">
        <f>[4]Output!E50</f>
        <v>126.62</v>
      </c>
      <c r="F50">
        <f>[4]Output!F50</f>
        <v>259.57</v>
      </c>
      <c r="G50">
        <f>[4]Output!G50</f>
        <v>352.19059638480002</v>
      </c>
      <c r="H50">
        <f>[4]Output!H50</f>
        <v>1099.6549579669891</v>
      </c>
      <c r="I50">
        <f>[4]Output!I50</f>
        <v>4139.9330565827531</v>
      </c>
      <c r="J50">
        <f>[4]Output!J50</f>
        <v>7622.2714821397894</v>
      </c>
      <c r="K50">
        <f>[4]Output!K50</f>
        <v>10344.090398420951</v>
      </c>
      <c r="L50">
        <f>[4]Output!L50</f>
        <v>11716.068458719839</v>
      </c>
    </row>
    <row r="51" spans="1:12">
      <c r="A51" s="2">
        <f>[4]Output!A51</f>
        <v>49</v>
      </c>
      <c r="B51" s="2" t="str">
        <f>[4]Output!B51</f>
        <v>IMP_OIL_USA</v>
      </c>
      <c r="C51" s="2" t="str">
        <f>[4]Output!C51</f>
        <v>IMP_OIL_PRD</v>
      </c>
      <c r="D51">
        <f>[4]Output!D51</f>
        <v>281.86900000000003</v>
      </c>
      <c r="E51">
        <f>[4]Output!E51</f>
        <v>305.49432385499989</v>
      </c>
      <c r="F51">
        <f>[4]Output!F51</f>
        <v>456.96600000000001</v>
      </c>
      <c r="G51">
        <f>[4]Output!G51</f>
        <v>994.9430000000001</v>
      </c>
      <c r="H51">
        <f>[4]Output!H51</f>
        <v>994.9430000000001</v>
      </c>
      <c r="I51">
        <f>[4]Output!I51</f>
        <v>994.9430000000001</v>
      </c>
      <c r="J51">
        <f>[4]Output!J51</f>
        <v>994.9430000000001</v>
      </c>
      <c r="K51">
        <f>[4]Output!K51</f>
        <v>994.9430000000001</v>
      </c>
      <c r="L51">
        <f>[4]Output!L51</f>
        <v>184.5118515529557</v>
      </c>
    </row>
    <row r="52" spans="1:12">
      <c r="A52" s="2">
        <f>[4]Output!A52</f>
        <v>50</v>
      </c>
      <c r="B52" s="2" t="str">
        <f>[4]Output!B52</f>
        <v>IMP_OIL_CAN</v>
      </c>
      <c r="C52" s="2" t="str">
        <f>[4]Output!C52</f>
        <v>IMP_OIL_PRD</v>
      </c>
      <c r="D52">
        <f>[4]Output!D52</f>
        <v>45.454000000000008</v>
      </c>
      <c r="E52">
        <f>[4]Output!E52</f>
        <v>49.141178099999991</v>
      </c>
      <c r="F52">
        <f>[4]Output!F52</f>
        <v>31.521000000000001</v>
      </c>
      <c r="G52">
        <f>[4]Output!G52</f>
        <v>68.63</v>
      </c>
      <c r="H52">
        <f>[4]Output!H52</f>
        <v>68.63</v>
      </c>
      <c r="I52">
        <f>[4]Output!I52</f>
        <v>68.63</v>
      </c>
      <c r="J52">
        <f>[4]Output!J52</f>
        <v>68.63</v>
      </c>
      <c r="K52">
        <f>[4]Output!K52</f>
        <v>68.63</v>
      </c>
      <c r="L52">
        <f>[4]Output!L52</f>
        <v>0</v>
      </c>
    </row>
    <row r="53" spans="1:12">
      <c r="A53" s="2">
        <f>[4]Output!A53</f>
        <v>51</v>
      </c>
      <c r="B53" s="2" t="str">
        <f>[4]Output!B53</f>
        <v>IMP_OIL_MEX</v>
      </c>
      <c r="C53" s="2" t="str">
        <f>[4]Output!C53</f>
        <v>IMP_OIL_PRD</v>
      </c>
      <c r="D53">
        <f>[4]Output!D53</f>
        <v>573.54300000000012</v>
      </c>
      <c r="E53">
        <f>[4]Output!E53</f>
        <v>622.45492259999992</v>
      </c>
      <c r="F53">
        <f>[4]Output!F53</f>
        <v>397.73800000000011</v>
      </c>
      <c r="G53">
        <f>[4]Output!G53</f>
        <v>865.98700000000008</v>
      </c>
      <c r="H53">
        <f>[4]Output!H53</f>
        <v>865.98700000000008</v>
      </c>
      <c r="I53">
        <f>[4]Output!I53</f>
        <v>865.98700000000008</v>
      </c>
      <c r="J53">
        <f>[4]Output!J53</f>
        <v>24.278283078064309</v>
      </c>
      <c r="K53">
        <f>[4]Output!K53</f>
        <v>0</v>
      </c>
      <c r="L53">
        <f>[4]Output!L53</f>
        <v>0</v>
      </c>
    </row>
    <row r="54" spans="1:12">
      <c r="A54" s="2">
        <f>[4]Output!A54</f>
        <v>52</v>
      </c>
      <c r="B54" s="2" t="str">
        <f>[4]Output!B54</f>
        <v>IMP_OIL_OLA</v>
      </c>
      <c r="C54" s="2" t="str">
        <f>[4]Output!C54</f>
        <v>IMP_OIL_PRD</v>
      </c>
      <c r="D54">
        <f>[4]Output!D54</f>
        <v>1121.453</v>
      </c>
      <c r="E54">
        <f>[4]Output!E54</f>
        <v>1216.244157975</v>
      </c>
      <c r="F54">
        <f>[4]Output!F54</f>
        <v>1166.519</v>
      </c>
      <c r="G54">
        <f>[4]Output!G54</f>
        <v>2539.838999999999</v>
      </c>
      <c r="H54">
        <f>[4]Output!H54</f>
        <v>2539.838999999999</v>
      </c>
      <c r="I54">
        <f>[4]Output!I54</f>
        <v>2539.838999999999</v>
      </c>
      <c r="J54">
        <f>[4]Output!J54</f>
        <v>2539.838999999999</v>
      </c>
      <c r="K54">
        <f>[4]Output!K54</f>
        <v>2106.3833481124939</v>
      </c>
      <c r="L54">
        <f>[4]Output!L54</f>
        <v>0</v>
      </c>
    </row>
    <row r="55" spans="1:12">
      <c r="A55" s="2">
        <f>[4]Output!A55</f>
        <v>53</v>
      </c>
      <c r="B55" s="2" t="str">
        <f>[4]Output!B55</f>
        <v>IMP_OIL_BRA</v>
      </c>
      <c r="C55" s="2" t="str">
        <f>[4]Output!C55</f>
        <v>IMP_OIL_PRD</v>
      </c>
      <c r="D55">
        <f>[4]Output!D55</f>
        <v>513.14600000000007</v>
      </c>
      <c r="E55">
        <f>[4]Output!E55</f>
        <v>556.93335180000008</v>
      </c>
      <c r="F55">
        <f>[4]Output!F55</f>
        <v>533.78099999999995</v>
      </c>
      <c r="G55">
        <f>[4]Output!G55</f>
        <v>1162.191</v>
      </c>
      <c r="H55">
        <f>[4]Output!H55</f>
        <v>1162.191</v>
      </c>
      <c r="I55">
        <f>[4]Output!I55</f>
        <v>1162.191</v>
      </c>
      <c r="J55">
        <f>[4]Output!J55</f>
        <v>1162.191</v>
      </c>
      <c r="K55">
        <f>[4]Output!K55</f>
        <v>0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IMP_OIL_RUS</v>
      </c>
      <c r="C56" s="2" t="str">
        <f>[4]Output!C56</f>
        <v>IMP_OIL_PRD</v>
      </c>
      <c r="D56">
        <f>[4]Output!D56</f>
        <v>18141.906999999999</v>
      </c>
      <c r="E56">
        <f>[4]Output!E56</f>
        <v>17784.426360000001</v>
      </c>
      <c r="F56">
        <f>[4]Output!F56</f>
        <v>18571.905999999999</v>
      </c>
      <c r="G56">
        <f>[4]Output!G56</f>
        <v>401.30706447402378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IMP_OIL_MEA</v>
      </c>
      <c r="C57" s="2" t="str">
        <f>[4]Output!C57</f>
        <v>IMP_OIL_PRD</v>
      </c>
      <c r="D57">
        <f>[4]Output!D57</f>
        <v>8810.8889999999992</v>
      </c>
      <c r="E57">
        <f>[4]Output!E57</f>
        <v>9476.6402409282655</v>
      </c>
      <c r="F57">
        <f>[4]Output!F57</f>
        <v>6480.4489999999996</v>
      </c>
      <c r="G57">
        <f>[4]Output!G57</f>
        <v>14109.754999999999</v>
      </c>
      <c r="H57">
        <f>[4]Output!H57</f>
        <v>0</v>
      </c>
      <c r="I57">
        <f>[4]Output!I57</f>
        <v>0</v>
      </c>
      <c r="J57">
        <f>[4]Output!J57</f>
        <v>0</v>
      </c>
      <c r="K57">
        <f>[4]Output!K57</f>
        <v>0</v>
      </c>
      <c r="L57">
        <f>[4]Output!L57</f>
        <v>0</v>
      </c>
    </row>
    <row r="58" spans="1:12">
      <c r="A58" s="2">
        <f>[4]Output!A58</f>
        <v>56</v>
      </c>
      <c r="B58" s="2" t="str">
        <f>[4]Output!B58</f>
        <v>IMP_OIL_AFR</v>
      </c>
      <c r="C58" s="2" t="str">
        <f>[4]Output!C58</f>
        <v>IMP_OIL_PRD</v>
      </c>
      <c r="D58">
        <f>[4]Output!D58</f>
        <v>7942.3540000000012</v>
      </c>
      <c r="E58">
        <f>[4]Output!E58</f>
        <v>8599.7061675000023</v>
      </c>
      <c r="F58">
        <f>[4]Output!F58</f>
        <v>6448.1970000000001</v>
      </c>
      <c r="G58">
        <f>[4]Output!G58</f>
        <v>14039.532999999999</v>
      </c>
      <c r="H58">
        <f>[4]Output!H58</f>
        <v>10458.52413600796</v>
      </c>
      <c r="I58">
        <f>[4]Output!I58</f>
        <v>5108.0734535624624</v>
      </c>
      <c r="J58">
        <f>[4]Output!J58</f>
        <v>0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IMP_OIL_CHI</v>
      </c>
      <c r="C59" s="2" t="str">
        <f>[4]Output!C59</f>
        <v>IMP_OIL_PRD</v>
      </c>
      <c r="D59">
        <f>[4]Output!D59</f>
        <v>5.6829999999999998</v>
      </c>
      <c r="E59">
        <f>[4]Output!E59</f>
        <v>6.1426472624999988</v>
      </c>
      <c r="F59">
        <f>[4]Output!F59</f>
        <v>3.9409999999999998</v>
      </c>
      <c r="G59">
        <f>[4]Output!G59</f>
        <v>8.5810000000000013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IMP_OIL_JPN</v>
      </c>
      <c r="C60" s="2" t="str">
        <f>[4]Output!C60</f>
        <v>IMP_OIL_PRD</v>
      </c>
      <c r="D60">
        <f>[4]Output!D60</f>
        <v>7.5819999999999999</v>
      </c>
      <c r="E60">
        <f>[4]Output!E60</f>
        <v>8.2311473317499999</v>
      </c>
      <c r="F60">
        <f>[4]Output!F60</f>
        <v>15.765000000000001</v>
      </c>
      <c r="G60">
        <f>[4]Output!G60</f>
        <v>34.325000000000003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IMP_OIL_ODA</v>
      </c>
      <c r="C61" s="2" t="str">
        <f>[4]Output!C61</f>
        <v>IMP_OIL_PRD</v>
      </c>
      <c r="D61">
        <f>[4]Output!D61</f>
        <v>346.63600000000002</v>
      </c>
      <c r="E61">
        <f>[4]Output!E61</f>
        <v>375.5205026475</v>
      </c>
      <c r="F61">
        <f>[4]Output!F61</f>
        <v>240.38399999999999</v>
      </c>
      <c r="G61">
        <f>[4]Output!G61</f>
        <v>523.38300000000004</v>
      </c>
      <c r="H61">
        <f>[4]Output!H61</f>
        <v>0</v>
      </c>
      <c r="I61">
        <f>[4]Output!I61</f>
        <v>0</v>
      </c>
      <c r="J61">
        <f>[4]Output!J61</f>
        <v>0</v>
      </c>
      <c r="K61">
        <f>[4]Output!K61</f>
        <v>0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EXP_OIL_GLB</v>
      </c>
      <c r="C62" s="2" t="str">
        <f>[4]Output!C62</f>
        <v>EXP_OIL_PRD</v>
      </c>
      <c r="D62">
        <f>[4]Output!D62</f>
        <v>17983.925999999981</v>
      </c>
      <c r="E62">
        <f>[4]Output!E62</f>
        <v>19356.833999999981</v>
      </c>
      <c r="F62">
        <f>[4]Output!F62</f>
        <v>17799.55999999999</v>
      </c>
      <c r="G62">
        <f>[4]Output!G62</f>
        <v>14892.20317048886</v>
      </c>
      <c r="H62">
        <f>[4]Output!H62</f>
        <v>5081.0886745288299</v>
      </c>
      <c r="I62">
        <f>[4]Output!I62</f>
        <v>2357.487099562491</v>
      </c>
      <c r="J62">
        <f>[4]Output!J62</f>
        <v>653.16562951064486</v>
      </c>
      <c r="K62">
        <f>[4]Output!K62</f>
        <v>202.33763924122309</v>
      </c>
      <c r="L62">
        <f>[4]Output!L62</f>
        <v>0</v>
      </c>
    </row>
    <row r="63" spans="1:12">
      <c r="A63" s="2">
        <f>[4]Output!A63</f>
        <v>61</v>
      </c>
      <c r="B63" s="2" t="str">
        <f>[4]Output!B63</f>
        <v>IMP_GAS_PIP_AFR</v>
      </c>
      <c r="C63" s="2" t="str">
        <f>[4]Output!C63</f>
        <v>IMP_GAS_NGA</v>
      </c>
      <c r="D63">
        <f>[4]Output!D63</f>
        <v>1649.5118</v>
      </c>
      <c r="E63">
        <f>[4]Output!E63</f>
        <v>1801.2945999999999</v>
      </c>
      <c r="F63">
        <f>[4]Output!F63</f>
        <v>1420.8679999999999</v>
      </c>
      <c r="G63">
        <f>[4]Output!G63</f>
        <v>2099.6489999999999</v>
      </c>
      <c r="H63">
        <f>[4]Output!H63</f>
        <v>2778.43</v>
      </c>
      <c r="I63">
        <f>[4]Output!I63</f>
        <v>2703.943431067833</v>
      </c>
      <c r="J63">
        <f>[4]Output!J63</f>
        <v>2283.5279999999998</v>
      </c>
      <c r="K63">
        <f>[4]Output!K63</f>
        <v>2283.5279999999989</v>
      </c>
      <c r="L63">
        <f>[4]Output!L63</f>
        <v>1441.4216955338461</v>
      </c>
    </row>
    <row r="64" spans="1:12">
      <c r="A64" s="2">
        <f>[4]Output!A64</f>
        <v>62</v>
      </c>
      <c r="B64" s="2" t="str">
        <f>[4]Output!B64</f>
        <v>IMP_GAS_PIP_RUS</v>
      </c>
      <c r="C64" s="2" t="str">
        <f>[4]Output!C64</f>
        <v>IMP_GAS_NGA</v>
      </c>
      <c r="D64">
        <f>[4]Output!D64</f>
        <v>13246.767599999999</v>
      </c>
      <c r="E64">
        <f>[4]Output!E64</f>
        <v>14460.199000000001</v>
      </c>
      <c r="F64">
        <f>[4]Output!F64</f>
        <v>13473.857</v>
      </c>
      <c r="G64">
        <f>[4]Output!G64</f>
        <v>6791.8757950000008</v>
      </c>
      <c r="H64">
        <f>[4]Output!H64</f>
        <v>0</v>
      </c>
      <c r="I64">
        <f>[4]Output!I64</f>
        <v>0</v>
      </c>
      <c r="J64">
        <f>[4]Output!J64</f>
        <v>0</v>
      </c>
      <c r="K64">
        <f>[4]Output!K64</f>
        <v>0</v>
      </c>
      <c r="L64">
        <f>[4]Output!L64</f>
        <v>0</v>
      </c>
    </row>
    <row r="65" spans="1:12">
      <c r="A65" s="2">
        <f>[4]Output!A65</f>
        <v>63</v>
      </c>
      <c r="B65" s="2" t="str">
        <f>[4]Output!B65</f>
        <v>IMP_GAS_PIP_CAC</v>
      </c>
      <c r="C65" s="2" t="str">
        <f>[4]Output!C65</f>
        <v>IMP_GAS_NGA</v>
      </c>
      <c r="D65">
        <f>[4]Output!D65</f>
        <v>25.25</v>
      </c>
      <c r="E65">
        <f>[4]Output!E65</f>
        <v>27.573</v>
      </c>
      <c r="F65">
        <f>[4]Output!F65</f>
        <v>278.54639999999978</v>
      </c>
      <c r="G65">
        <f>[4]Output!G65</f>
        <v>493.78679999999991</v>
      </c>
      <c r="H65">
        <f>[4]Output!H65</f>
        <v>703.39999999999975</v>
      </c>
      <c r="I65">
        <f>[4]Output!I65</f>
        <v>36.627999999999993</v>
      </c>
      <c r="J65">
        <f>[4]Output!J65</f>
        <v>36.628000000000043</v>
      </c>
      <c r="K65">
        <f>[4]Output!K65</f>
        <v>36.627999999999943</v>
      </c>
      <c r="L65">
        <f>[4]Output!L65</f>
        <v>8.3878120000000003</v>
      </c>
    </row>
    <row r="66" spans="1:12">
      <c r="A66" s="2">
        <f>[4]Output!A66</f>
        <v>64</v>
      </c>
      <c r="B66" s="2" t="str">
        <f>[4]Output!B66</f>
        <v>IMP_GAS_PIP_MEA</v>
      </c>
      <c r="C66" s="2" t="str">
        <f>[4]Output!C66</f>
        <v>IMP_GAS_NGA</v>
      </c>
      <c r="D66">
        <f>[4]Output!D66</f>
        <v>0</v>
      </c>
      <c r="E66">
        <f>[4]Output!E66</f>
        <v>0</v>
      </c>
      <c r="F66">
        <f>[4]Output!F66</f>
        <v>0</v>
      </c>
      <c r="G66">
        <f>[4]Output!G66</f>
        <v>0</v>
      </c>
      <c r="H66">
        <f>[4]Output!H66</f>
        <v>386.87</v>
      </c>
      <c r="I66">
        <f>[4]Output!I66</f>
        <v>0</v>
      </c>
      <c r="J66">
        <f>[4]Output!J66</f>
        <v>0</v>
      </c>
      <c r="K66">
        <f>[4]Output!K66</f>
        <v>0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EXP_GAS_NGA_GLB</v>
      </c>
      <c r="C67" s="2" t="str">
        <f>[4]Output!C67</f>
        <v>EXP_GAS_NGA</v>
      </c>
      <c r="D67">
        <f>[4]Output!D67</f>
        <v>8181.3239999999978</v>
      </c>
      <c r="E67">
        <f>[4]Output!E67</f>
        <v>8584.5319999999992</v>
      </c>
      <c r="F67">
        <f>[4]Output!F67</f>
        <v>7355.0549999999976</v>
      </c>
      <c r="G67">
        <f>[4]Output!G67</f>
        <v>6286.2520264285713</v>
      </c>
      <c r="H67">
        <f>[4]Output!H67</f>
        <v>3126.1138922438449</v>
      </c>
      <c r="I67">
        <f>[4]Output!I67</f>
        <v>1676.5593222693381</v>
      </c>
      <c r="J67">
        <f>[4]Output!J67</f>
        <v>855.27149999999972</v>
      </c>
      <c r="K67">
        <f>[4]Output!K67</f>
        <v>400.33985106382971</v>
      </c>
      <c r="L67">
        <f>[4]Output!L67</f>
        <v>0</v>
      </c>
    </row>
    <row r="68" spans="1:12">
      <c r="A68" s="2">
        <f>[4]Output!A68</f>
        <v>66</v>
      </c>
      <c r="B68" s="2" t="str">
        <f>[4]Output!B68</f>
        <v>IMP_GAS_LNG_AFR</v>
      </c>
      <c r="C68" s="2" t="str">
        <f>[4]Output!C68</f>
        <v>IMP_GAS_LNG</v>
      </c>
      <c r="D68">
        <f>[4]Output!D68</f>
        <v>1605.4151999999999</v>
      </c>
      <c r="E68">
        <f>[4]Output!E68</f>
        <v>538.98569999999995</v>
      </c>
      <c r="F68">
        <f>[4]Output!F68</f>
        <v>1000.5732</v>
      </c>
      <c r="H68">
        <f>[4]Output!H68</f>
        <v>2021.36</v>
      </c>
      <c r="I68">
        <f>[4]Output!I68</f>
        <v>945.2527037147114</v>
      </c>
      <c r="J68">
        <f>[4]Output!J68</f>
        <v>0</v>
      </c>
      <c r="K68">
        <f>[4]Output!K68</f>
        <v>0</v>
      </c>
      <c r="L68">
        <f>[4]Output!L68</f>
        <v>0</v>
      </c>
    </row>
    <row r="69" spans="1:12">
      <c r="A69" s="2">
        <f>[4]Output!A69</f>
        <v>67</v>
      </c>
      <c r="B69" s="2" t="str">
        <f>[4]Output!B69</f>
        <v>IMP_GAS_LNG_MEA</v>
      </c>
      <c r="C69" s="2" t="str">
        <f>[4]Output!C69</f>
        <v>IMP_GAS_LNG</v>
      </c>
      <c r="D69">
        <f>[4]Output!D69</f>
        <v>1408.7782999999999</v>
      </c>
      <c r="E69">
        <f>[4]Output!E69</f>
        <v>911.54250000000002</v>
      </c>
      <c r="F69">
        <f>[4]Output!F69</f>
        <v>978.66450000000009</v>
      </c>
      <c r="G69">
        <f>[4]Output!G69</f>
        <v>1177.9302499999999</v>
      </c>
      <c r="H69">
        <f>[4]Output!H69</f>
        <v>1357.425</v>
      </c>
      <c r="I69">
        <f>[4]Output!I69</f>
        <v>1357.425</v>
      </c>
      <c r="J69">
        <f>[4]Output!J69</f>
        <v>1357.425</v>
      </c>
      <c r="K69">
        <f>[4]Output!K69</f>
        <v>1357.425</v>
      </c>
      <c r="L69">
        <f>[4]Output!L69</f>
        <v>1357.425</v>
      </c>
    </row>
    <row r="70" spans="1:12">
      <c r="A70" s="2">
        <f>[4]Output!A70</f>
        <v>68</v>
      </c>
      <c r="B70" s="2" t="str">
        <f>[4]Output!B70</f>
        <v>IMP_GAS_LNG_GLB</v>
      </c>
      <c r="C70" s="2" t="str">
        <f>[4]Output!C70</f>
        <v>IMP_GAS_LNG</v>
      </c>
      <c r="D70">
        <f>[4]Output!D70</f>
        <v>297.00060000000002</v>
      </c>
      <c r="E70">
        <f>[4]Output!E70</f>
        <v>0</v>
      </c>
      <c r="F70">
        <f>[4]Output!F70</f>
        <v>0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IMP_GAS_LNG_OLA</v>
      </c>
      <c r="C71" s="2" t="str">
        <f>[4]Output!C71</f>
        <v>IMP_GAS_LNG</v>
      </c>
      <c r="D71">
        <f>[4]Output!D71</f>
        <v>211.6455</v>
      </c>
      <c r="E71">
        <f>[4]Output!E71</f>
        <v>98.881199999999978</v>
      </c>
      <c r="F71">
        <f>[4]Output!F71</f>
        <v>180.17009999999999</v>
      </c>
      <c r="G71">
        <f>[4]Output!G71</f>
        <v>363.98</v>
      </c>
      <c r="H71">
        <f>[4]Output!H71</f>
        <v>57.465658772185527</v>
      </c>
      <c r="I71">
        <f>[4]Output!I71</f>
        <v>0</v>
      </c>
      <c r="J71">
        <f>[4]Output!J71</f>
        <v>0</v>
      </c>
      <c r="K71">
        <f>[4]Output!K71</f>
        <v>0</v>
      </c>
      <c r="L71">
        <f>[4]Output!L71</f>
        <v>0</v>
      </c>
    </row>
    <row r="72" spans="1:12">
      <c r="A72" s="2">
        <f>[4]Output!A72</f>
        <v>70</v>
      </c>
      <c r="B72" s="2" t="str">
        <f>[4]Output!B72</f>
        <v>IMP_GAS_LNG_USA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827.55089999999996</v>
      </c>
      <c r="G72">
        <f>[4]Output!G72</f>
        <v>1719.3395499999999</v>
      </c>
      <c r="H72">
        <f>[4]Output!H72</f>
        <v>2594.41</v>
      </c>
      <c r="I72">
        <f>[4]Output!I72</f>
        <v>2594.41</v>
      </c>
      <c r="J72">
        <f>[4]Output!J72</f>
        <v>2594.41</v>
      </c>
      <c r="K72">
        <f>[4]Output!K72</f>
        <v>2594.41</v>
      </c>
      <c r="L72">
        <f>[4]Output!L72</f>
        <v>2594.41</v>
      </c>
    </row>
    <row r="73" spans="1:12">
      <c r="A73" s="2">
        <f>[4]Output!A73</f>
        <v>71</v>
      </c>
      <c r="B73" s="2" t="str">
        <f>[4]Output!B73</f>
        <v>IMP_GAS_LNG_RUS</v>
      </c>
      <c r="C73" s="2" t="str">
        <f>[4]Output!C73</f>
        <v>IMP_GAS_LNG</v>
      </c>
      <c r="D73">
        <f>[4]Output!D73</f>
        <v>0</v>
      </c>
      <c r="E73">
        <f>[4]Output!E73</f>
        <v>0</v>
      </c>
      <c r="F73">
        <f>[4]Output!F73</f>
        <v>562.4289</v>
      </c>
      <c r="G73">
        <f>[4]Output!G73</f>
        <v>0</v>
      </c>
      <c r="H73">
        <f>[4]Output!H73</f>
        <v>0</v>
      </c>
      <c r="I73">
        <f>[4]Output!I73</f>
        <v>0</v>
      </c>
      <c r="J73">
        <f>[4]Output!J73</f>
        <v>0</v>
      </c>
      <c r="K73">
        <f>[4]Output!K73</f>
        <v>0</v>
      </c>
      <c r="L73">
        <f>[4]Output!L73</f>
        <v>0</v>
      </c>
    </row>
    <row r="74" spans="1:12">
      <c r="A74" s="2">
        <f>[4]Output!A74</f>
        <v>72</v>
      </c>
      <c r="B74" s="2" t="str">
        <f>[4]Output!B74</f>
        <v>IMP_COA_AFR</v>
      </c>
      <c r="C74" s="2" t="str">
        <f>[4]Output!C74</f>
        <v>IMP_COA</v>
      </c>
      <c r="D74">
        <f>[4]Output!D74</f>
        <v>616.51484299999981</v>
      </c>
      <c r="E74">
        <f>[4]Output!E74</f>
        <v>609.50276800000006</v>
      </c>
      <c r="F74">
        <f>[4]Output!F74</f>
        <v>88.207576000000003</v>
      </c>
      <c r="G74">
        <f>[4]Output!G74</f>
        <v>132.311364</v>
      </c>
      <c r="H74">
        <f>[4]Output!H74</f>
        <v>132.311364</v>
      </c>
      <c r="I74">
        <f>[4]Output!I74</f>
        <v>132.311364</v>
      </c>
      <c r="J74">
        <f>[4]Output!J74</f>
        <v>132.311364</v>
      </c>
      <c r="K74">
        <f>[4]Output!K74</f>
        <v>132.311364</v>
      </c>
      <c r="L74">
        <f>[4]Output!L74</f>
        <v>132.311364</v>
      </c>
    </row>
    <row r="75" spans="1:12">
      <c r="A75" s="2">
        <f>[4]Output!A75</f>
        <v>73</v>
      </c>
      <c r="B75" s="2" t="str">
        <f>[4]Output!B75</f>
        <v>IMP_COA_AUS</v>
      </c>
      <c r="C75" s="2" t="str">
        <f>[4]Output!C75</f>
        <v>IMP_COA</v>
      </c>
      <c r="D75">
        <f>[4]Output!D75</f>
        <v>586.58693800000003</v>
      </c>
      <c r="E75">
        <f>[4]Output!E75</f>
        <v>827.1823280000001</v>
      </c>
      <c r="F75">
        <f>[4]Output!F75</f>
        <v>579.10191199999986</v>
      </c>
      <c r="G75">
        <f>[4]Output!G75</f>
        <v>868.65286800000013</v>
      </c>
      <c r="H75">
        <f>[4]Output!H75</f>
        <v>868.65286800000013</v>
      </c>
      <c r="I75">
        <f>[4]Output!I75</f>
        <v>205.432267928557</v>
      </c>
      <c r="J75">
        <f>[4]Output!J75</f>
        <v>417.66407390529258</v>
      </c>
      <c r="K75">
        <f>[4]Output!K75</f>
        <v>57.315756894025867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IMP_COA_CAC</v>
      </c>
      <c r="C76" s="2" t="str">
        <f>[4]Output!C76</f>
        <v>IMP_COA</v>
      </c>
      <c r="D76">
        <f>[4]Output!D76</f>
        <v>23.942323999999999</v>
      </c>
      <c r="E76">
        <f>[4]Output!E76</f>
        <v>37.316496000000008</v>
      </c>
      <c r="F76">
        <f>[4]Output!F76</f>
        <v>76.702240000000003</v>
      </c>
      <c r="G76">
        <f>[4]Output!G76</f>
        <v>115.05336</v>
      </c>
      <c r="H76">
        <f>[4]Output!H76</f>
        <v>115.05336</v>
      </c>
      <c r="I76">
        <f>[4]Output!I76</f>
        <v>0</v>
      </c>
      <c r="J76">
        <f>[4]Output!J76</f>
        <v>0</v>
      </c>
      <c r="K76">
        <f>[4]Output!K76</f>
        <v>0</v>
      </c>
      <c r="L76">
        <f>[4]Output!L76</f>
        <v>0</v>
      </c>
    </row>
    <row r="77" spans="1:12">
      <c r="A77" s="2">
        <f>[4]Output!A77</f>
        <v>75</v>
      </c>
      <c r="B77" s="2" t="str">
        <f>[4]Output!B77</f>
        <v>IMP_COA_CAN</v>
      </c>
      <c r="C77" s="2" t="str">
        <f>[4]Output!C77</f>
        <v>IMP_COA</v>
      </c>
      <c r="D77">
        <f>[4]Output!D77</f>
        <v>161.61068700000001</v>
      </c>
      <c r="E77">
        <f>[4]Output!E77</f>
        <v>118.168904</v>
      </c>
      <c r="F77">
        <f>[4]Output!F77</f>
        <v>99.712912000000003</v>
      </c>
      <c r="G77">
        <f>[4]Output!G77</f>
        <v>149.569368</v>
      </c>
      <c r="H77">
        <f>[4]Output!H77</f>
        <v>149.569368</v>
      </c>
      <c r="I77">
        <f>[4]Output!I77</f>
        <v>149.569368</v>
      </c>
      <c r="J77">
        <f>[4]Output!J77</f>
        <v>149.569368</v>
      </c>
      <c r="K77">
        <f>[4]Output!K77</f>
        <v>149.569368</v>
      </c>
      <c r="L77">
        <f>[4]Output!L77</f>
        <v>149.569368</v>
      </c>
    </row>
    <row r="78" spans="1:12">
      <c r="A78" s="2">
        <f>[4]Output!A78</f>
        <v>76</v>
      </c>
      <c r="B78" s="2" t="str">
        <f>[4]Output!B78</f>
        <v>IMP_COA_ODA</v>
      </c>
      <c r="C78" s="2" t="str">
        <f>[4]Output!C78</f>
        <v>IMP_COA</v>
      </c>
      <c r="D78">
        <f>[4]Output!D78</f>
        <v>389.06276500000001</v>
      </c>
      <c r="E78">
        <f>[4]Output!E78</f>
        <v>310.97080000000011</v>
      </c>
      <c r="F78">
        <f>[4]Output!F78</f>
        <v>3.8351120000000001</v>
      </c>
      <c r="G78">
        <f>[4]Output!G78</f>
        <v>5.7526679999999999</v>
      </c>
      <c r="H78">
        <f>[4]Output!H78</f>
        <v>5.7526679999999999</v>
      </c>
      <c r="I78">
        <f>[4]Output!I78</f>
        <v>5.7526679999999999</v>
      </c>
      <c r="J78">
        <f>[4]Output!J78</f>
        <v>5.7526679999999999</v>
      </c>
      <c r="K78">
        <f>[4]Output!K78</f>
        <v>5.7526679999999999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IMP_COA_OEE</v>
      </c>
      <c r="C79" s="2" t="str">
        <f>[4]Output!C79</f>
        <v>IMP_COA</v>
      </c>
      <c r="D79">
        <f>[4]Output!D79</f>
        <v>161.61068700000001</v>
      </c>
      <c r="E79">
        <f>[4]Output!E79</f>
        <v>18.658248</v>
      </c>
      <c r="F79">
        <f>[4]Output!F79</f>
        <v>0</v>
      </c>
      <c r="G79">
        <f>[4]Output!G79</f>
        <v>0</v>
      </c>
      <c r="H79">
        <f>[4]Output!H79</f>
        <v>0</v>
      </c>
      <c r="I79">
        <f>[4]Output!I79</f>
        <v>0</v>
      </c>
      <c r="J79">
        <f>[4]Output!J79</f>
        <v>0</v>
      </c>
      <c r="K79">
        <f>[4]Output!K79</f>
        <v>0</v>
      </c>
      <c r="L79">
        <f>[4]Output!L79</f>
        <v>0</v>
      </c>
    </row>
    <row r="80" spans="1:12">
      <c r="A80" s="2">
        <f>[4]Output!A80</f>
        <v>78</v>
      </c>
      <c r="B80" s="2" t="str">
        <f>[4]Output!B80</f>
        <v>IMP_COA_OLA</v>
      </c>
      <c r="C80" s="2" t="str">
        <f>[4]Output!C80</f>
        <v>IMP_COA</v>
      </c>
      <c r="D80">
        <f>[4]Output!D80</f>
        <v>1316.82782</v>
      </c>
      <c r="E80">
        <f>[4]Output!E80</f>
        <v>1430.46568</v>
      </c>
      <c r="F80">
        <f>[4]Output!F80</f>
        <v>230.10672</v>
      </c>
      <c r="G80">
        <f>[4]Output!G80</f>
        <v>345.16007999999999</v>
      </c>
      <c r="H80">
        <f>[4]Output!H80</f>
        <v>345.16007999999999</v>
      </c>
      <c r="I80">
        <f>[4]Output!I80</f>
        <v>345.16007999999999</v>
      </c>
      <c r="J80">
        <f>[4]Output!J80</f>
        <v>345.16007999999999</v>
      </c>
      <c r="K80">
        <f>[4]Output!K80</f>
        <v>345.16007999999999</v>
      </c>
      <c r="L80">
        <f>[4]Output!L80</f>
        <v>300.54830461917959</v>
      </c>
    </row>
    <row r="81" spans="1:15">
      <c r="A81" s="2">
        <f>[4]Output!A81</f>
        <v>79</v>
      </c>
      <c r="B81" s="2" t="str">
        <f>[4]Output!B81</f>
        <v>IMP_COA_RUS</v>
      </c>
      <c r="C81" s="2" t="str">
        <f>[4]Output!C81</f>
        <v>IMP_COA</v>
      </c>
      <c r="D81">
        <f>[4]Output!D81</f>
        <v>1556.2510600000001</v>
      </c>
      <c r="E81">
        <f>[4]Output!E81</f>
        <v>1952.896624</v>
      </c>
      <c r="F81">
        <f>[4]Output!F81</f>
        <v>2105.4764879999998</v>
      </c>
      <c r="G81">
        <f>[4]Output!G81</f>
        <v>1052.7382439999999</v>
      </c>
      <c r="H81">
        <f>[4]Output!H81</f>
        <v>0</v>
      </c>
      <c r="I81">
        <f>[4]Output!I81</f>
        <v>0</v>
      </c>
      <c r="J81">
        <f>[4]Output!J81</f>
        <v>0</v>
      </c>
      <c r="K81">
        <f>[4]Output!K81</f>
        <v>0</v>
      </c>
      <c r="L81">
        <f>[4]Output!L81</f>
        <v>0</v>
      </c>
    </row>
    <row r="82" spans="1:15">
      <c r="A82" s="2">
        <f>[4]Output!A82</f>
        <v>80</v>
      </c>
      <c r="B82" s="2" t="str">
        <f>[4]Output!B82</f>
        <v>IMP_COA_USA</v>
      </c>
      <c r="C82" s="2" t="str">
        <f>[4]Output!C82</f>
        <v>IMP_COA</v>
      </c>
      <c r="D82">
        <f>[4]Output!D82</f>
        <v>1173.1738760000001</v>
      </c>
      <c r="E82">
        <f>[4]Output!E82</f>
        <v>914.25415199999998</v>
      </c>
      <c r="F82">
        <f>[4]Output!F82</f>
        <v>651.96904000000006</v>
      </c>
      <c r="G82">
        <f>[4]Output!G82</f>
        <v>977.95356000000027</v>
      </c>
      <c r="H82">
        <f>[4]Output!H82</f>
        <v>977.95356000000027</v>
      </c>
      <c r="I82">
        <f>[4]Output!I82</f>
        <v>977.95356000000027</v>
      </c>
      <c r="J82">
        <f>[4]Output!J82</f>
        <v>977.95356000000027</v>
      </c>
      <c r="K82">
        <f>[4]Output!K82</f>
        <v>977.95356000000027</v>
      </c>
      <c r="L82">
        <f>[4]Output!L82</f>
        <v>977.95356000000027</v>
      </c>
    </row>
    <row r="83" spans="1:15">
      <c r="A83" s="2">
        <f>[4]Output!A83</f>
        <v>81</v>
      </c>
      <c r="B83" s="2" t="str">
        <f>[4]Output!B83</f>
        <v>EXP_COA_GLB</v>
      </c>
      <c r="C83" s="2" t="str">
        <f>[4]Output!C83</f>
        <v>EXP_COA</v>
      </c>
      <c r="D83">
        <f>[4]Output!D83</f>
        <v>931.78999999999985</v>
      </c>
      <c r="E83">
        <f>[4]Output!E83</f>
        <v>763.40099999999995</v>
      </c>
      <c r="F83">
        <f>[4]Output!F83</f>
        <v>571.75599999999997</v>
      </c>
      <c r="G83">
        <f>[4]Output!G83</f>
        <v>405.24350133333343</v>
      </c>
      <c r="H83">
        <f>[4]Output!H83</f>
        <v>225.60463200000001</v>
      </c>
      <c r="I83">
        <f>[4]Output!I83</f>
        <v>115.9263388039505</v>
      </c>
      <c r="J83">
        <f>[4]Output!J83</f>
        <v>84.517129746053882</v>
      </c>
      <c r="K83">
        <f>[4]Output!K83</f>
        <v>34.042097895796459</v>
      </c>
      <c r="L83">
        <f>[4]Output!L83</f>
        <v>0</v>
      </c>
    </row>
    <row r="84" spans="1:15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5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5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5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5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  <c r="O88" s="38"/>
    </row>
    <row r="89" spans="1:15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5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5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5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5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5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5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5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26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HH2_WE_ALK_DS_NEW</v>
      </c>
      <c r="C2" s="11" t="str">
        <f>[5]Output!C2</f>
        <v>HH2_WE_DT</v>
      </c>
      <c r="D2" s="11">
        <f>[5]Output!D2</f>
        <v>0</v>
      </c>
      <c r="E2" s="11">
        <f>[5]Output!E2</f>
        <v>0</v>
      </c>
      <c r="F2" s="11">
        <f>[5]Output!F2</f>
        <v>0.54</v>
      </c>
      <c r="G2" s="11">
        <f>[5]Output!G2</f>
        <v>0.29520948616345788</v>
      </c>
      <c r="H2" s="11">
        <f>[5]Output!H2</f>
        <v>0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[5]Output!A3</f>
        <v>1</v>
      </c>
      <c r="B3" s="11" t="str">
        <f>[5]Output!B3</f>
        <v>HH2_NGA_CL_CCS_NEW</v>
      </c>
      <c r="C3" s="11" t="str">
        <f>[5]Output!C3</f>
        <v>HH2_CU</v>
      </c>
      <c r="D3" s="11">
        <f>[5]Output!D3</f>
        <v>0</v>
      </c>
      <c r="E3" s="11">
        <f>[5]Output!E3</f>
        <v>0</v>
      </c>
      <c r="F3" s="11">
        <f>[5]Output!F3</f>
        <v>0</v>
      </c>
      <c r="G3" s="11">
        <f>[5]Output!G3</f>
        <v>0</v>
      </c>
      <c r="H3" s="11">
        <f>[5]Output!H3</f>
        <v>0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331.48287727613769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2.7623573106344805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331.48287727613769</v>
      </c>
    </row>
    <row r="4" spans="1:34">
      <c r="A4" s="11">
        <f>[5]Output!A4</f>
        <v>2</v>
      </c>
      <c r="B4" s="11" t="str">
        <f>[5]Output!B4</f>
        <v>IMP_HH2_DMY_TECH</v>
      </c>
      <c r="C4" s="11" t="str">
        <f>[5]Output!C4</f>
        <v>HH2_CU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7.0264965652600694E-2</v>
      </c>
      <c r="H4" s="11">
        <f>[5]Output!H4</f>
        <v>64.409614930965702</v>
      </c>
      <c r="I4" s="11">
        <f>[5]Output!I4</f>
        <v>11.2892227233467</v>
      </c>
      <c r="J4" s="11">
        <f>[5]Output!J4</f>
        <v>151.1303733494461</v>
      </c>
      <c r="K4" s="11">
        <f>[5]Output!K4</f>
        <v>698.92498188109619</v>
      </c>
      <c r="L4" s="11">
        <f>[5]Output!L4</f>
        <v>558.90844667844362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0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HH2_CT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133.8077394240145</v>
      </c>
      <c r="I5" s="11">
        <f>[5]Output!I5</f>
        <v>222.30828490652971</v>
      </c>
      <c r="J5" s="11">
        <f>[5]Output!J5</f>
        <v>315.42674133911999</v>
      </c>
      <c r="K5" s="11">
        <f>[5]Output!K5</f>
        <v>265.08337507680801</v>
      </c>
      <c r="L5" s="11">
        <f>[5]Output!L5</f>
        <v>1425.405659362845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0</v>
      </c>
      <c r="Q5" s="35">
        <f t="shared" si="6"/>
        <v>4.5000000000000005E-3</v>
      </c>
      <c r="R5" s="35">
        <f t="shared" si="6"/>
        <v>2.4600790513621489E-3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0</v>
      </c>
      <c r="AA5" s="35">
        <f t="shared" si="3"/>
        <v>0.54</v>
      </c>
      <c r="AB5" s="35">
        <f t="shared" si="3"/>
        <v>0.29520948616345788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HH2_DT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0</v>
      </c>
      <c r="H6" s="11">
        <f>[5]Output!H6</f>
        <v>0</v>
      </c>
      <c r="I6" s="11">
        <f>[5]Output!I6</f>
        <v>0</v>
      </c>
      <c r="J6" s="11">
        <f>[5]Output!J6</f>
        <v>0</v>
      </c>
      <c r="K6" s="11">
        <f>[5]Output!K6</f>
        <v>380.05326654279747</v>
      </c>
      <c r="L6" s="11">
        <f>[5]Output!L6</f>
        <v>18.162286381688642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1.6697332350195297</v>
      </c>
      <c r="S6" s="35">
        <f t="shared" si="7"/>
        <v>7.0681763774863757</v>
      </c>
      <c r="T6" s="35">
        <f t="shared" si="7"/>
        <v>8.5940210287934065</v>
      </c>
      <c r="U6" s="35">
        <f t="shared" si="7"/>
        <v>10.776353139417685</v>
      </c>
      <c r="V6" s="35">
        <f t="shared" si="7"/>
        <v>25</v>
      </c>
      <c r="W6" s="35">
        <f t="shared" si="7"/>
        <v>29.999999999999996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200.36798820234358</v>
      </c>
      <c r="AC6" s="35">
        <f t="shared" ref="AC6" si="10">S6*120</f>
        <v>848.18116529836504</v>
      </c>
      <c r="AD6" s="35">
        <f t="shared" ref="AD6" si="11">T6*120</f>
        <v>1031.2825234552088</v>
      </c>
      <c r="AE6" s="35">
        <f t="shared" ref="AE6" si="12">U6*120</f>
        <v>1293.1623767301221</v>
      </c>
      <c r="AF6" s="35">
        <f t="shared" ref="AF6" si="13">V6*120</f>
        <v>3000</v>
      </c>
      <c r="AG6" s="35">
        <f t="shared" ref="AG6" si="14">W6*120</f>
        <v>3599.9999999999995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HH2_WE_CU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0.1493130513498708</v>
      </c>
      <c r="H7" s="11">
        <f>[5]Output!H7</f>
        <v>0.61841689160926727</v>
      </c>
      <c r="I7" s="11">
        <f>[5]Output!I7</f>
        <v>1.081080508940554</v>
      </c>
      <c r="J7" s="11">
        <f>[5]Output!J7</f>
        <v>1.395142077015153</v>
      </c>
      <c r="K7" s="11">
        <f>[5]Output!K7</f>
        <v>391.00883207977921</v>
      </c>
      <c r="L7" s="11">
        <f>[5]Output!L7</f>
        <v>685.07007464502396</v>
      </c>
      <c r="M7" s="11"/>
    </row>
    <row r="8" spans="1:34">
      <c r="A8" s="11">
        <f>[5]Output!A8</f>
        <v>6</v>
      </c>
      <c r="B8" s="11" t="str">
        <f>[5]Output!B8</f>
        <v>IMP_HH2_DMY_TECH</v>
      </c>
      <c r="C8" s="11" t="str">
        <f>[5]Output!C8</f>
        <v>HH2_WE_DT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200.14841018534111</v>
      </c>
      <c r="H8" s="11">
        <f>[5]Output!H8</f>
        <v>649.34539405177554</v>
      </c>
      <c r="I8" s="11">
        <f>[5]Output!I8</f>
        <v>796.60393531639193</v>
      </c>
      <c r="J8" s="11">
        <f>[5]Output!J8</f>
        <v>825.21011996454092</v>
      </c>
      <c r="K8" s="11">
        <f>[5]Output!K8</f>
        <v>1264.9295444195191</v>
      </c>
      <c r="L8" s="11">
        <f>[5]Output!L8</f>
        <v>912.45353293199832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58" t="s">
        <v>5</v>
      </c>
      <c r="P23" s="58"/>
      <c r="Q23" s="58"/>
      <c r="R23" s="58"/>
      <c r="S23" s="58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58"/>
      <c r="P24" s="58"/>
      <c r="Q24" s="58"/>
      <c r="R24" s="58"/>
      <c r="S24" s="58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58"/>
      <c r="P25" s="58"/>
      <c r="Q25" s="58"/>
      <c r="R25" s="58"/>
      <c r="S25" s="58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58"/>
      <c r="P26" s="58"/>
      <c r="Q26" s="58"/>
      <c r="R26" s="58"/>
      <c r="S26" s="58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dimension ref="A1:AI500"/>
  <sheetViews>
    <sheetView topLeftCell="I1" zoomScale="85" zoomScaleNormal="85" workbookViewId="0">
      <selection activeCell="Z3" sqref="Z3"/>
    </sheetView>
  </sheetViews>
  <sheetFormatPr defaultRowHeight="14.5"/>
  <cols>
    <col min="2" max="2" width="27.36328125" bestFit="1" customWidth="1"/>
    <col min="3" max="3" width="18.54296875" bestFit="1" customWidth="1"/>
    <col min="14" max="14" width="13.54296875" bestFit="1" customWidth="1"/>
    <col min="15" max="23" width="5.81640625" bestFit="1" customWidth="1"/>
    <col min="25" max="25" width="8.7265625" style="38"/>
    <col min="26" max="26" width="28.7265625" bestFit="1" customWidth="1"/>
  </cols>
  <sheetData>
    <row r="1" spans="1:35">
      <c r="A1">
        <f>[6]Input!A1</f>
        <v>0</v>
      </c>
      <c r="B1" s="38" t="str">
        <f>[6]Input!B1</f>
        <v>tech</v>
      </c>
      <c r="C1" s="38" t="str">
        <f>[6]Input!C1</f>
        <v>input_comm</v>
      </c>
      <c r="D1" s="38" t="str">
        <f>[6]Input!D1</f>
        <v>2010</v>
      </c>
      <c r="E1" s="38" t="str">
        <f>[6]Input!E1</f>
        <v>2015</v>
      </c>
      <c r="F1" s="38" t="str">
        <f>[6]Input!F1</f>
        <v>2020</v>
      </c>
      <c r="G1" s="38" t="str">
        <f>[6]Input!G1</f>
        <v>2025</v>
      </c>
      <c r="H1" s="38" t="str">
        <f>[6]Input!H1</f>
        <v>2030</v>
      </c>
      <c r="I1" s="38" t="str">
        <f>[6]Input!I1</f>
        <v>2035</v>
      </c>
      <c r="J1" s="38" t="str">
        <f>[6]Input!J1</f>
        <v>2040</v>
      </c>
      <c r="K1" s="38" t="str">
        <f>[6]Input!K1</f>
        <v>2045</v>
      </c>
      <c r="L1" s="38" t="str">
        <f>[6]Input!L1</f>
        <v>2050</v>
      </c>
      <c r="O1" t="str">
        <f>D1</f>
        <v>2010</v>
      </c>
      <c r="P1" s="38" t="str">
        <f t="shared" ref="P1:W1" si="0">E1</f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  <c r="AA1" t="str">
        <f>D1</f>
        <v>2010</v>
      </c>
      <c r="AB1" s="38" t="str">
        <f t="shared" ref="AB1:AH1" si="1">E1</f>
        <v>2015</v>
      </c>
      <c r="AC1" s="38" t="str">
        <f t="shared" si="1"/>
        <v>2020</v>
      </c>
      <c r="AD1" s="38" t="str">
        <f t="shared" si="1"/>
        <v>2025</v>
      </c>
      <c r="AE1" s="38" t="str">
        <f t="shared" si="1"/>
        <v>2030</v>
      </c>
      <c r="AF1" s="38" t="str">
        <f t="shared" si="1"/>
        <v>2035</v>
      </c>
      <c r="AG1" s="38" t="str">
        <f t="shared" si="1"/>
        <v>2040</v>
      </c>
      <c r="AH1" s="38" t="str">
        <f t="shared" si="1"/>
        <v>2045</v>
      </c>
      <c r="AI1" s="38" t="str">
        <f>L1</f>
        <v>2050</v>
      </c>
    </row>
    <row r="2" spans="1:35">
      <c r="A2" s="38">
        <f>[6]Input!A2</f>
        <v>0</v>
      </c>
      <c r="B2" s="38" t="str">
        <f>[6]Input!B2</f>
        <v>IND_CH_OLF_EXS</v>
      </c>
      <c r="C2" s="38" t="str">
        <f>[6]Input!C2</f>
        <v>IND_NGA</v>
      </c>
      <c r="D2" s="38">
        <f>[6]Input!D2</f>
        <v>70.320360690015647</v>
      </c>
      <c r="E2" s="38">
        <f>[6]Input!E2</f>
        <v>56.256288552012514</v>
      </c>
      <c r="F2" s="38">
        <f>[6]Input!F2</f>
        <v>42.192216414009557</v>
      </c>
      <c r="G2" s="38">
        <f>[6]Input!G2</f>
        <v>28.12814427600625</v>
      </c>
      <c r="H2" s="38">
        <f>[6]Input!H2</f>
        <v>14.064072138003169</v>
      </c>
      <c r="I2" s="38">
        <f>[6]Input!I2</f>
        <v>0</v>
      </c>
      <c r="J2" s="38">
        <f>[6]Input!J2</f>
        <v>0</v>
      </c>
      <c r="K2" s="38">
        <f>[6]Input!K2</f>
        <v>0</v>
      </c>
      <c r="L2" s="38">
        <f>[6]Input!L2</f>
        <v>0</v>
      </c>
      <c r="N2" s="38" t="s">
        <v>160</v>
      </c>
      <c r="O2" s="3">
        <f>SUMIF($B:$B,"*IND_CH*",D:D)</f>
        <v>7307.2082974771965</v>
      </c>
      <c r="P2" s="3">
        <f t="shared" ref="P2:T2" si="2">SUMIF($B:$B,"*IND_CH*",E:E)</f>
        <v>6979.6762777560352</v>
      </c>
      <c r="Q2" s="3">
        <f t="shared" si="2"/>
        <v>7100.571342104</v>
      </c>
      <c r="R2" s="3">
        <f t="shared" si="2"/>
        <v>8372.0771650555926</v>
      </c>
      <c r="S2" s="3">
        <f t="shared" si="2"/>
        <v>8480.2284155797224</v>
      </c>
      <c r="T2" s="3">
        <f t="shared" si="2"/>
        <v>8908.735721297533</v>
      </c>
      <c r="U2" s="3">
        <f>SUMIF($B:$B,"*IND_CH*",J:J)</f>
        <v>8511.3169589734225</v>
      </c>
      <c r="V2" s="3">
        <f t="shared" ref="V2" si="3">SUMIF($B:$B,"*IND_CH*",K:K)</f>
        <v>8334.610908200124</v>
      </c>
      <c r="W2" s="3">
        <f t="shared" ref="W2" si="4">SUMIF($B:$B,"*IND_CH*",L:L)</f>
        <v>8274.4487987430184</v>
      </c>
      <c r="Y2" s="38" t="s">
        <v>162</v>
      </c>
      <c r="Z2" t="s">
        <v>8</v>
      </c>
      <c r="AA2">
        <f>SUMIFS(D:D,$B:$B,"*IND_IS*",$C:$C,"*IND_NGA*")</f>
        <v>352.90505130994381</v>
      </c>
      <c r="AB2" s="38">
        <f t="shared" ref="AB2:AH2" si="5">SUMIFS(E:E,$B:$B,"*IND_IS*",$C:$C,"*IND_NGA*")</f>
        <v>352.1277510055474</v>
      </c>
      <c r="AC2" s="38">
        <f t="shared" si="5"/>
        <v>334.29499464257998</v>
      </c>
      <c r="AD2" s="38">
        <f t="shared" si="5"/>
        <v>334.03710004699667</v>
      </c>
      <c r="AE2" s="38">
        <f t="shared" si="5"/>
        <v>262.36492677178404</v>
      </c>
      <c r="AF2" s="38">
        <f t="shared" si="5"/>
        <v>267.58733785813905</v>
      </c>
      <c r="AG2" s="38">
        <f t="shared" si="5"/>
        <v>266.04699480938791</v>
      </c>
      <c r="AH2" s="38">
        <f t="shared" si="5"/>
        <v>283.45077155495483</v>
      </c>
      <c r="AI2" s="38">
        <f>SUMIFS(L:L,$B:$B,"*IND_IS*",$C:$C,"*IND_NGA*")</f>
        <v>296.51178515955507</v>
      </c>
    </row>
    <row r="3" spans="1:35">
      <c r="A3" s="38">
        <f>[6]Input!A3</f>
        <v>1</v>
      </c>
      <c r="B3" s="38" t="str">
        <f>[6]Input!B3</f>
        <v>IND_CH_OLF_EXS</v>
      </c>
      <c r="C3" s="38" t="str">
        <f>[6]Input!C3</f>
        <v>IND_LPG</v>
      </c>
      <c r="D3" s="38">
        <f>[6]Input!D3</f>
        <v>10.65460010454783</v>
      </c>
      <c r="E3" s="38">
        <f>[6]Input!E3</f>
        <v>8.5236800836383075</v>
      </c>
      <c r="F3" s="38">
        <f>[6]Input!F3</f>
        <v>6.3927600627286978</v>
      </c>
      <c r="G3" s="38">
        <f>[6]Input!G3</f>
        <v>4.2618400418191316</v>
      </c>
      <c r="H3" s="38">
        <f>[6]Input!H3</f>
        <v>2.1309200209095671</v>
      </c>
      <c r="I3" s="38">
        <f>[6]Input!I3</f>
        <v>0</v>
      </c>
      <c r="J3" s="38">
        <f>[6]Input!J3</f>
        <v>0</v>
      </c>
      <c r="K3" s="38">
        <f>[6]Input!K3</f>
        <v>0</v>
      </c>
      <c r="L3" s="38">
        <f>[6]Input!L3</f>
        <v>0</v>
      </c>
      <c r="N3" s="38" t="s">
        <v>162</v>
      </c>
      <c r="O3" s="3">
        <f>SUMIF($B:$B,"*IND_IS*",D:D)</f>
        <v>2087.5127512800982</v>
      </c>
      <c r="P3" s="3">
        <f t="shared" ref="P3:T3" si="6">SUMIF($B:$B,"*IND_IS*",E:E)</f>
        <v>1929.10938562862</v>
      </c>
      <c r="Q3" s="3">
        <f t="shared" si="6"/>
        <v>1828.1780760159268</v>
      </c>
      <c r="R3" s="3">
        <f t="shared" si="6"/>
        <v>1762.6388637729756</v>
      </c>
      <c r="S3" s="3">
        <f t="shared" si="6"/>
        <v>1684.7994594251461</v>
      </c>
      <c r="T3" s="3">
        <f t="shared" si="6"/>
        <v>1606.7395211872551</v>
      </c>
      <c r="U3" s="3">
        <f>SUMIF($B:$B,"*IND_IS*",J:J)</f>
        <v>1545.5929254552836</v>
      </c>
      <c r="V3" s="3">
        <f t="shared" ref="V3" si="7">SUMIF($B:$B,"*IND_IS*",K:K)</f>
        <v>1503.1565673852533</v>
      </c>
      <c r="W3" s="3">
        <f t="shared" ref="W3" si="8">SUMIF($B:$B,"*IND_IS*",L:L)</f>
        <v>1481.1287267318523</v>
      </c>
      <c r="Y3" s="38" t="s">
        <v>162</v>
      </c>
      <c r="Z3" t="s">
        <v>13</v>
      </c>
      <c r="AA3" s="38">
        <f>SUMIFS(D:D,$B:$B,"*IND_IS*",$C:$C,"*IND_HFO*")</f>
        <v>27.463521550821088</v>
      </c>
      <c r="AB3" s="38">
        <f t="shared" ref="AB3:AH3" si="9">SUMIFS(E:E,$B:$B,"*IND_IS*",$C:$C,"*IND_HFO*")</f>
        <v>17.08971280602637</v>
      </c>
      <c r="AC3" s="38">
        <f t="shared" si="9"/>
        <v>13.67177024482109</v>
      </c>
      <c r="AD3" s="38">
        <f t="shared" si="9"/>
        <v>75.374628060263291</v>
      </c>
      <c r="AE3" s="38">
        <f t="shared" si="9"/>
        <v>3.5285381252458312</v>
      </c>
      <c r="AF3" s="38">
        <f t="shared" si="9"/>
        <v>1.905678315938975</v>
      </c>
      <c r="AG3" s="38">
        <f t="shared" si="9"/>
        <v>0</v>
      </c>
      <c r="AH3" s="38">
        <f t="shared" si="9"/>
        <v>0</v>
      </c>
      <c r="AI3" s="38">
        <f>SUMIFS(L:L,$B:$B,"*IND_IS*",$C:$C,"*IND_HFO*")</f>
        <v>0</v>
      </c>
    </row>
    <row r="4" spans="1:35">
      <c r="A4" s="38">
        <f>[6]Input!A4</f>
        <v>2</v>
      </c>
      <c r="B4" s="38" t="str">
        <f>[6]Input!B4</f>
        <v>IND_CH_OLF_EXS</v>
      </c>
      <c r="C4" s="38" t="str">
        <f>[6]Input!C4</f>
        <v>IND_HFO</v>
      </c>
      <c r="D4" s="38">
        <f>[6]Input!D4</f>
        <v>6.3927600627288674</v>
      </c>
      <c r="E4" s="38">
        <f>[6]Input!E4</f>
        <v>5.114208050183068</v>
      </c>
      <c r="F4" s="38">
        <f>[6]Input!F4</f>
        <v>3.8356560376372189</v>
      </c>
      <c r="G4" s="38">
        <f>[6]Input!G4</f>
        <v>2.5571040250914789</v>
      </c>
      <c r="H4" s="38">
        <f>[6]Input!H4</f>
        <v>1.2785520125457399</v>
      </c>
      <c r="I4" s="38">
        <f>[6]Input!I4</f>
        <v>0</v>
      </c>
      <c r="J4" s="38">
        <f>[6]Input!J4</f>
        <v>0</v>
      </c>
      <c r="K4" s="38">
        <f>[6]Input!K4</f>
        <v>0</v>
      </c>
      <c r="L4" s="38">
        <f>[6]Input!L4</f>
        <v>0</v>
      </c>
      <c r="N4" s="38" t="s">
        <v>231</v>
      </c>
      <c r="O4" s="3">
        <f>SUMIF($B:$B,"*IND_NF*",D:D)</f>
        <v>457.31217992268762</v>
      </c>
      <c r="P4" s="3">
        <f t="shared" ref="P4:T4" si="10">SUMIF($B:$B,"*IND_NF*",E:E)</f>
        <v>441.99591454947921</v>
      </c>
      <c r="Q4" s="3">
        <f t="shared" si="10"/>
        <v>307.27460703673552</v>
      </c>
      <c r="R4" s="3">
        <f t="shared" si="10"/>
        <v>274.87797964546661</v>
      </c>
      <c r="S4" s="3">
        <f t="shared" si="10"/>
        <v>246.91064027343864</v>
      </c>
      <c r="T4" s="3">
        <f t="shared" si="10"/>
        <v>239.89510496528513</v>
      </c>
      <c r="U4" s="3">
        <f>SUMIF($B:$B,"*IND_NF*",J:J)</f>
        <v>226.67529449507762</v>
      </c>
      <c r="V4" s="3">
        <f t="shared" ref="V4" si="11">SUMIF($B:$B,"*IND_NF*",K:K)</f>
        <v>224.59613104041722</v>
      </c>
      <c r="W4" s="3">
        <f t="shared" ref="W4" si="12">SUMIF($B:$B,"*IND_NF*",L:L)</f>
        <v>201.10934522546745</v>
      </c>
      <c r="Y4" s="38" t="s">
        <v>162</v>
      </c>
      <c r="Z4" t="s">
        <v>34</v>
      </c>
      <c r="AA4" s="38">
        <f>SUMIFS(D:D,$B:$B,"*IND_IS*",$C:$C,"*IND_COA*")</f>
        <v>101.61731416470626</v>
      </c>
      <c r="AB4" s="38">
        <f t="shared" ref="AB4:AH4" si="13">SUMIFS(E:E,$B:$B,"*IND_IS*",$C:$C,"*IND_COA*")</f>
        <v>94.798481928521809</v>
      </c>
      <c r="AC4" s="38">
        <f t="shared" si="13"/>
        <v>66.632708210491785</v>
      </c>
      <c r="AD4" s="38">
        <f t="shared" si="13"/>
        <v>121.77644231460165</v>
      </c>
      <c r="AE4" s="38">
        <f t="shared" si="13"/>
        <v>353.87105240763162</v>
      </c>
      <c r="AF4" s="38">
        <f t="shared" si="13"/>
        <v>346.37630732192076</v>
      </c>
      <c r="AG4" s="38">
        <f t="shared" si="13"/>
        <v>384.00826360770964</v>
      </c>
      <c r="AH4" s="38">
        <f t="shared" si="13"/>
        <v>208.19439395228565</v>
      </c>
      <c r="AI4" s="38">
        <f>SUMIFS(L:L,$B:$B,"*IND_IS*",$C:$C,"*IND_COA*")</f>
        <v>91.158648821769702</v>
      </c>
    </row>
    <row r="5" spans="1:35">
      <c r="A5" s="38">
        <f>[6]Input!A5</f>
        <v>3</v>
      </c>
      <c r="B5" s="38" t="str">
        <f>[6]Input!B5</f>
        <v>IND_CH_OLF_EXS</v>
      </c>
      <c r="C5" s="38" t="str">
        <f>[6]Input!C5</f>
        <v>IND_BIO</v>
      </c>
      <c r="D5" s="38">
        <f>[6]Input!D5</f>
        <v>3.9762967590169911</v>
      </c>
      <c r="E5" s="38">
        <f>[6]Input!E5</f>
        <v>5.1142080501832776</v>
      </c>
      <c r="F5" s="38">
        <f>[6]Input!F5</f>
        <v>3.8356560376372011</v>
      </c>
      <c r="G5" s="38">
        <f>[6]Input!G5</f>
        <v>1.7107025927862201</v>
      </c>
      <c r="H5" s="38">
        <f>[6]Input!H5</f>
        <v>1.2785520125457439</v>
      </c>
      <c r="I5" s="38">
        <f>[6]Input!I5</f>
        <v>0</v>
      </c>
      <c r="J5" s="38">
        <f>[6]Input!J5</f>
        <v>0</v>
      </c>
      <c r="K5" s="38">
        <f>[6]Input!K5</f>
        <v>0</v>
      </c>
      <c r="L5" s="38">
        <f>[6]Input!L5</f>
        <v>0</v>
      </c>
      <c r="N5" s="38" t="s">
        <v>232</v>
      </c>
      <c r="O5" s="3">
        <f>SUMIF($B:$B,"*IND_NM*",D:D)</f>
        <v>2735.5309730650247</v>
      </c>
      <c r="P5" s="3">
        <f t="shared" ref="P5:T5" si="14">SUMIF($B:$B,"*IND_NM*",E:E)</f>
        <v>2810.2679293253846</v>
      </c>
      <c r="Q5" s="3">
        <f t="shared" si="14"/>
        <v>2783.7344007644797</v>
      </c>
      <c r="R5" s="3">
        <f t="shared" si="14"/>
        <v>2652.5000289941731</v>
      </c>
      <c r="S5" s="3">
        <f t="shared" si="14"/>
        <v>2695.6619262152653</v>
      </c>
      <c r="T5" s="3">
        <f t="shared" si="14"/>
        <v>2749.7243162629243</v>
      </c>
      <c r="U5" s="3">
        <f>SUMIF($B:$B,"*IND_NM*",J:J)</f>
        <v>2827.0306332378232</v>
      </c>
      <c r="V5" s="3">
        <f t="shared" ref="V5" si="15">SUMIF($B:$B,"*IND_NM*",K:K)</f>
        <v>2938.335884325742</v>
      </c>
      <c r="W5" s="3">
        <f t="shared" ref="W5" si="16">SUMIF($B:$B,"*IND_NM*",L:L)</f>
        <v>2964.172633277723</v>
      </c>
      <c r="Y5" s="38" t="s">
        <v>162</v>
      </c>
      <c r="Z5" t="s">
        <v>233</v>
      </c>
      <c r="AA5" s="38">
        <f>SUMIFS(D:D,$B:$B,"*IND_IS*",$C:$C,"*IND_COK*")</f>
        <v>287.12045641689531</v>
      </c>
      <c r="AB5" s="38">
        <f t="shared" ref="AB5:AH5" si="17">SUMIFS(E:E,$B:$B,"*IND_IS*",$C:$C,"*IND_COK*")</f>
        <v>272.99443991527085</v>
      </c>
      <c r="AC5" s="38">
        <f t="shared" si="17"/>
        <v>222.13645222064773</v>
      </c>
      <c r="AD5" s="38">
        <f t="shared" si="17"/>
        <v>226.82040132982078</v>
      </c>
      <c r="AE5" s="38">
        <f t="shared" si="17"/>
        <v>163.23031083525575</v>
      </c>
      <c r="AF5" s="38">
        <f t="shared" si="17"/>
        <v>147.77287302597108</v>
      </c>
      <c r="AG5" s="38">
        <f t="shared" si="17"/>
        <v>91.412412912288502</v>
      </c>
      <c r="AH5" s="38">
        <f t="shared" si="17"/>
        <v>154.43204010176433</v>
      </c>
      <c r="AI5" s="38">
        <f>SUMIFS(L:L,$B:$B,"*IND_IS*",$C:$C,"*IND_COK*")</f>
        <v>157.7407676843369</v>
      </c>
    </row>
    <row r="6" spans="1:35">
      <c r="A6" s="38">
        <f>[6]Input!A6</f>
        <v>4</v>
      </c>
      <c r="B6" s="38" t="str">
        <f>[6]Input!B6</f>
        <v>IND_CH_OLF_EXS</v>
      </c>
      <c r="C6" s="38" t="str">
        <f>[6]Input!C6</f>
        <v>IND_ETH</v>
      </c>
      <c r="D6" s="38">
        <f>[6]Input!D6</f>
        <v>21.30920020909565</v>
      </c>
      <c r="E6" s="38">
        <f>[6]Input!E6</f>
        <v>17.047360167276519</v>
      </c>
      <c r="F6" s="38">
        <f>[6]Input!F6</f>
        <v>12.785520125457399</v>
      </c>
      <c r="G6" s="38">
        <f>[6]Input!G6</f>
        <v>8.5236800836382614</v>
      </c>
      <c r="H6" s="38">
        <f>[6]Input!H6</f>
        <v>4.2618400418191333</v>
      </c>
      <c r="I6" s="38">
        <f>[6]Input!I6</f>
        <v>0</v>
      </c>
      <c r="J6" s="38">
        <f>[6]Input!J6</f>
        <v>0</v>
      </c>
      <c r="K6" s="38">
        <f>[6]Input!K6</f>
        <v>0</v>
      </c>
      <c r="L6" s="38">
        <f>[6]Input!L6</f>
        <v>0</v>
      </c>
      <c r="N6" s="38" t="s">
        <v>167</v>
      </c>
      <c r="O6" s="3">
        <f>SUMIF($B:$B,"*IND_PP*",D:D)</f>
        <v>483.02067025930069</v>
      </c>
      <c r="P6" s="3">
        <f t="shared" ref="P6:T6" si="18">SUMIF($B:$B,"*IND_PP*",E:E)</f>
        <v>588.87522599236627</v>
      </c>
      <c r="Q6" s="3">
        <f t="shared" si="18"/>
        <v>777.64056458632126</v>
      </c>
      <c r="R6" s="3">
        <f t="shared" si="18"/>
        <v>334.79188371157483</v>
      </c>
      <c r="S6" s="3">
        <f t="shared" si="18"/>
        <v>294.98388029450649</v>
      </c>
      <c r="T6" s="3">
        <f t="shared" si="18"/>
        <v>290.27866237858495</v>
      </c>
      <c r="U6" s="3">
        <f>SUMIF($B:$B,"*IND_PP*",J:J)</f>
        <v>283.79794817426784</v>
      </c>
      <c r="V6" s="3">
        <f t="shared" ref="V6" si="19">SUMIF($B:$B,"*IND_PP*",K:K)</f>
        <v>283.21882695308705</v>
      </c>
      <c r="W6" s="3">
        <f t="shared" ref="W6" si="20">SUMIF($B:$B,"*IND_PP*",L:L)</f>
        <v>283.70325890030279</v>
      </c>
      <c r="Y6" s="38" t="s">
        <v>162</v>
      </c>
      <c r="Z6" t="s">
        <v>234</v>
      </c>
      <c r="AA6" s="38">
        <f>SUMIFS(D:D,$B:$B,"*IND_IS*",$C:$C,"*IND_COG*")</f>
        <v>70.757407407407399</v>
      </c>
      <c r="AB6" s="38">
        <f t="shared" ref="AB6:AH6" si="21">SUMIFS(E:E,$B:$B,"*IND_IS*",$C:$C,"*IND_COG*")</f>
        <v>58.964506172839492</v>
      </c>
      <c r="AC6" s="38">
        <f t="shared" si="21"/>
        <v>47.171604938271578</v>
      </c>
      <c r="AD6" s="38">
        <f t="shared" si="21"/>
        <v>35.378703703703707</v>
      </c>
      <c r="AE6" s="38">
        <f t="shared" si="21"/>
        <v>34.583800572584913</v>
      </c>
      <c r="AF6" s="38">
        <f t="shared" si="21"/>
        <v>18.677876359729371</v>
      </c>
      <c r="AG6" s="38">
        <f t="shared" si="21"/>
        <v>0</v>
      </c>
      <c r="AH6" s="38">
        <f t="shared" si="21"/>
        <v>0</v>
      </c>
      <c r="AI6" s="38">
        <f>SUMIFS(L:L,$B:$B,"*IND_IS*",$C:$C,"*IND_COG*")</f>
        <v>0</v>
      </c>
    </row>
    <row r="7" spans="1:35">
      <c r="A7" s="38">
        <f>[6]Input!A7</f>
        <v>5</v>
      </c>
      <c r="B7" s="38" t="str">
        <f>[6]Input!B7</f>
        <v>IND_CH_OLF_EXS</v>
      </c>
      <c r="C7" s="38" t="str">
        <f>[6]Input!C7</f>
        <v>IND_NAP</v>
      </c>
      <c r="D7" s="38">
        <f>[6]Input!D7</f>
        <v>57.534840564558252</v>
      </c>
      <c r="E7" s="38">
        <f>[6]Input!E7</f>
        <v>46.027872451646452</v>
      </c>
      <c r="F7" s="38">
        <f>[6]Input!F7</f>
        <v>34.520904338734972</v>
      </c>
      <c r="G7" s="38">
        <f>[6]Input!G7</f>
        <v>23.013936225823311</v>
      </c>
      <c r="H7" s="38">
        <f>[6]Input!H7</f>
        <v>11.506968112911659</v>
      </c>
      <c r="I7" s="38">
        <f>[6]Input!I7</f>
        <v>0</v>
      </c>
      <c r="J7" s="38">
        <f>[6]Input!J7</f>
        <v>0</v>
      </c>
      <c r="K7" s="38">
        <f>[6]Input!K7</f>
        <v>0</v>
      </c>
      <c r="L7" s="38">
        <f>[6]Input!L7</f>
        <v>0</v>
      </c>
      <c r="N7" s="38" t="s">
        <v>62</v>
      </c>
      <c r="O7" s="3">
        <f>SUMIF($B:$B,"*IND_OTH*",D:D)</f>
        <v>5570.589869258788</v>
      </c>
      <c r="P7" s="3">
        <f t="shared" ref="P7:T7" si="22">SUMIF($B:$B,"*IND_OTH*",E:E)</f>
        <v>5615.4065382280714</v>
      </c>
      <c r="Q7" s="3">
        <f t="shared" si="22"/>
        <v>5601.6875737872097</v>
      </c>
      <c r="R7" s="3">
        <f t="shared" si="22"/>
        <v>5713.6640169011889</v>
      </c>
      <c r="S7" s="3">
        <f t="shared" si="22"/>
        <v>5699.0880252649076</v>
      </c>
      <c r="T7" s="3">
        <f t="shared" si="22"/>
        <v>5755.3246609742537</v>
      </c>
      <c r="U7" s="3">
        <f>SUMIF($B:$B,"*IND_OTH*",J:J)</f>
        <v>5721.9866238117138</v>
      </c>
      <c r="V7" s="3">
        <f t="shared" ref="V7" si="23">SUMIF($B:$B,"*IND_OTH*",K:K)</f>
        <v>5629.9029229134585</v>
      </c>
      <c r="W7" s="3">
        <f t="shared" ref="W7" si="24">SUMIF($B:$B,"*IND_OTH*",L:L)</f>
        <v>5604.8476488495226</v>
      </c>
      <c r="Y7" s="38" t="s">
        <v>162</v>
      </c>
      <c r="Z7" t="s">
        <v>235</v>
      </c>
      <c r="AA7" s="38">
        <f>SUMIFS(D:D,$B:$B,"*IND_IS*",$C:$C,"*IND_BFG*")</f>
        <v>175.22892123117697</v>
      </c>
      <c r="AB7" s="38">
        <f t="shared" ref="AB7:AH7" si="25">SUMIFS(E:E,$B:$B,"*IND_IS*",$C:$C,"*IND_BFG*")</f>
        <v>153.4014736858214</v>
      </c>
      <c r="AC7" s="38">
        <f t="shared" si="25"/>
        <v>128.75708299190654</v>
      </c>
      <c r="AD7" s="38">
        <f t="shared" si="25"/>
        <v>107.70558456682946</v>
      </c>
      <c r="AE7" s="38">
        <f t="shared" si="25"/>
        <v>53.338542309764691</v>
      </c>
      <c r="AF7" s="38">
        <f t="shared" si="25"/>
        <v>44.677835827395711</v>
      </c>
      <c r="AG7" s="38">
        <f t="shared" si="25"/>
        <v>32.081474989016534</v>
      </c>
      <c r="AH7" s="38">
        <f t="shared" si="25"/>
        <v>34.08990272490832</v>
      </c>
      <c r="AI7" s="38">
        <f>SUMIFS(L:L,$B:$B,"*IND_IS*",$C:$C,"*IND_BFG*")</f>
        <v>35.585590784214482</v>
      </c>
    </row>
    <row r="8" spans="1:35">
      <c r="A8" s="38">
        <f>[6]Input!A8</f>
        <v>6</v>
      </c>
      <c r="B8" s="38" t="str">
        <f>[6]Input!B8</f>
        <v>IND_CH_OLF_EXS</v>
      </c>
      <c r="C8" s="38" t="str">
        <f>[6]Input!C8</f>
        <v>IND_CH_FS</v>
      </c>
      <c r="D8" s="38">
        <f>[6]Input!D8</f>
        <v>1915.697098797699</v>
      </c>
      <c r="E8" s="38">
        <f>[6]Input!E8</f>
        <v>1532.557679038159</v>
      </c>
      <c r="F8" s="38">
        <f>[6]Input!F8</f>
        <v>1149.4182592786201</v>
      </c>
      <c r="G8" s="38">
        <f>[6]Input!G8</f>
        <v>766.27883951907972</v>
      </c>
      <c r="H8" s="38">
        <f>[6]Input!H8</f>
        <v>383.13941975953998</v>
      </c>
      <c r="I8" s="38">
        <f>[6]Input!I8</f>
        <v>0</v>
      </c>
      <c r="J8" s="38">
        <f>[6]Input!J8</f>
        <v>0</v>
      </c>
      <c r="K8" s="38">
        <f>[6]Input!K8</f>
        <v>0</v>
      </c>
      <c r="L8" s="38">
        <f>[6]Input!L8</f>
        <v>0</v>
      </c>
      <c r="Y8" s="38" t="s">
        <v>162</v>
      </c>
      <c r="Z8" t="s">
        <v>236</v>
      </c>
      <c r="AA8" s="38">
        <f>SUMIFS(D:D,$B:$B,"*IND_IS*",$C:$C,"*IND_PTC*")</f>
        <v>132.87995930291399</v>
      </c>
      <c r="AB8" s="38">
        <f t="shared" ref="AB8:AH8" si="26">SUMIFS(E:E,$B:$B,"*IND_IS*",$C:$C,"*IND_PTC*")</f>
        <v>116.52985457208641</v>
      </c>
      <c r="AC8" s="38">
        <f t="shared" si="26"/>
        <v>93.223883657668665</v>
      </c>
      <c r="AD8" s="38">
        <f t="shared" si="26"/>
        <v>4.7971123666038933</v>
      </c>
      <c r="AE8" s="38">
        <f t="shared" si="26"/>
        <v>1.6507780702904471</v>
      </c>
      <c r="AF8" s="38">
        <f t="shared" si="26"/>
        <v>0.89154541096560214</v>
      </c>
      <c r="AG8" s="38">
        <f t="shared" si="26"/>
        <v>0</v>
      </c>
      <c r="AH8" s="38">
        <f t="shared" si="26"/>
        <v>0</v>
      </c>
      <c r="AI8" s="38">
        <f>SUMIFS(L:L,$B:$B,"*IND_IS*",$C:$C,"*IND_PTC*")</f>
        <v>0</v>
      </c>
    </row>
    <row r="9" spans="1:35">
      <c r="A9" s="38">
        <f>[6]Input!A9</f>
        <v>7</v>
      </c>
      <c r="B9" s="38" t="str">
        <f>[6]Input!B9</f>
        <v>IND_CH_OLF_EXS</v>
      </c>
      <c r="C9" s="38" t="str">
        <f>[6]Input!C9</f>
        <v>IND_CH_MD</v>
      </c>
      <c r="D9" s="38">
        <f>[6]Input!D9</f>
        <v>17.04736016727653</v>
      </c>
      <c r="E9" s="38">
        <f>[6]Input!E9</f>
        <v>13.637888133821219</v>
      </c>
      <c r="F9" s="38">
        <f>[6]Input!F9</f>
        <v>10.228416100365919</v>
      </c>
      <c r="G9" s="38">
        <f>[6]Input!G9</f>
        <v>6.8189440669106114</v>
      </c>
      <c r="H9" s="38">
        <f>[6]Input!H9</f>
        <v>3.409472033455307</v>
      </c>
      <c r="I9" s="38">
        <f>[6]Input!I9</f>
        <v>0</v>
      </c>
      <c r="J9" s="38">
        <f>[6]Input!J9</f>
        <v>0</v>
      </c>
      <c r="K9" s="38">
        <f>[6]Input!K9</f>
        <v>0</v>
      </c>
      <c r="L9" s="38">
        <f>[6]Input!L9</f>
        <v>0</v>
      </c>
      <c r="Y9" s="38" t="s">
        <v>162</v>
      </c>
      <c r="Z9" t="s">
        <v>237</v>
      </c>
      <c r="AA9" s="38">
        <f>SUMIFS(D:D,$B:$B,"*IND_IS*",$C:$C,"*IND_IS_MD*")</f>
        <v>0</v>
      </c>
      <c r="AB9" s="38">
        <f t="shared" ref="AB9:AH9" si="27">SUMIFS(E:E,$B:$B,"*IND_IS*",$C:$C,"*IND_IS_MD*")</f>
        <v>0</v>
      </c>
      <c r="AC9" s="38">
        <f t="shared" si="27"/>
        <v>0</v>
      </c>
      <c r="AD9" s="38">
        <f t="shared" si="27"/>
        <v>0</v>
      </c>
      <c r="AE9" s="38">
        <f t="shared" si="27"/>
        <v>0</v>
      </c>
      <c r="AF9" s="38">
        <f t="shared" si="27"/>
        <v>0</v>
      </c>
      <c r="AG9" s="38">
        <f t="shared" si="27"/>
        <v>0</v>
      </c>
      <c r="AH9" s="38">
        <f t="shared" si="27"/>
        <v>0</v>
      </c>
      <c r="AI9" s="38">
        <f>SUMIFS(L:L,$B:$B,"*IND_IS*",$C:$C,"*IND_IS_MD*")</f>
        <v>0</v>
      </c>
    </row>
    <row r="10" spans="1:35">
      <c r="A10" s="38">
        <f>[6]Input!A10</f>
        <v>8</v>
      </c>
      <c r="B10" s="38" t="str">
        <f>[6]Input!B10</f>
        <v>IND_CH_BTX_EXS</v>
      </c>
      <c r="C10" s="38" t="str">
        <f>[6]Input!C10</f>
        <v>IND_NGA</v>
      </c>
      <c r="D10" s="38">
        <f>[6]Input!D10</f>
        <v>9.8987465501379948</v>
      </c>
      <c r="E10" s="38">
        <f>[6]Input!E10</f>
        <v>7.9189972401103956</v>
      </c>
      <c r="F10" s="38">
        <f>[6]Input!F10</f>
        <v>5.9392479300827548</v>
      </c>
      <c r="G10" s="38">
        <f>[6]Input!G10</f>
        <v>3.959498620055224</v>
      </c>
      <c r="H10" s="38">
        <f>[6]Input!H10</f>
        <v>1.9797493100275929</v>
      </c>
      <c r="I10" s="38">
        <f>[6]Input!I10</f>
        <v>0</v>
      </c>
      <c r="J10" s="38">
        <f>[6]Input!J10</f>
        <v>0</v>
      </c>
      <c r="K10" s="38">
        <f>[6]Input!K10</f>
        <v>0</v>
      </c>
      <c r="L10" s="38">
        <f>[6]Input!L10</f>
        <v>0</v>
      </c>
      <c r="Y10" s="38" t="s">
        <v>162</v>
      </c>
      <c r="Z10" t="s">
        <v>14</v>
      </c>
      <c r="AA10" s="38">
        <f>SUMIFS(D:D,$B:$B,"*IND_IS*",$C:$C,"*IND_IS_EC*")</f>
        <v>0</v>
      </c>
      <c r="AB10" s="38">
        <f t="shared" ref="AB10:AH10" si="28">SUMIFS(E:E,$B:$B,"*IND_IS*",$C:$C,"*IND_IS_EC*")</f>
        <v>0</v>
      </c>
      <c r="AC10" s="38">
        <f t="shared" si="28"/>
        <v>0</v>
      </c>
      <c r="AD10" s="38">
        <f t="shared" si="28"/>
        <v>0</v>
      </c>
      <c r="AE10" s="38">
        <f t="shared" si="28"/>
        <v>0</v>
      </c>
      <c r="AF10" s="38">
        <f t="shared" si="28"/>
        <v>0</v>
      </c>
      <c r="AG10" s="38">
        <f t="shared" si="28"/>
        <v>0</v>
      </c>
      <c r="AH10" s="38">
        <f t="shared" si="28"/>
        <v>0</v>
      </c>
      <c r="AI10" s="38">
        <f>SUMIFS(L:L,$B:$B,"*IND_IS*",$C:$C,"*IND_IS_EC*")</f>
        <v>0</v>
      </c>
    </row>
    <row r="11" spans="1:35">
      <c r="A11" s="38">
        <f>[6]Input!A11</f>
        <v>9</v>
      </c>
      <c r="B11" s="38" t="str">
        <f>[6]Input!B11</f>
        <v>IND_CH_BTX_EXS</v>
      </c>
      <c r="C11" s="38" t="str">
        <f>[6]Input!C11</f>
        <v>IND_LPG</v>
      </c>
      <c r="D11" s="38">
        <f>[6]Input!D11</f>
        <v>2.2843261269549209</v>
      </c>
      <c r="E11" s="38">
        <f>[6]Input!E11</f>
        <v>1.8274609015639369</v>
      </c>
      <c r="F11" s="38">
        <f>[6]Input!F11</f>
        <v>1.370595676172953</v>
      </c>
      <c r="G11" s="38">
        <f>[6]Input!G11</f>
        <v>0.91373045078196891</v>
      </c>
      <c r="H11" s="38">
        <f>[6]Input!H11</f>
        <v>0.45686522539098418</v>
      </c>
      <c r="I11" s="38">
        <f>[6]Input!I11</f>
        <v>0</v>
      </c>
      <c r="J11" s="38">
        <f>[6]Input!J11</f>
        <v>0</v>
      </c>
      <c r="K11" s="38">
        <f>[6]Input!K11</f>
        <v>0</v>
      </c>
      <c r="L11" s="38">
        <f>[6]Input!L11</f>
        <v>0</v>
      </c>
      <c r="Y11" s="38" t="s">
        <v>162</v>
      </c>
      <c r="Z11" t="s">
        <v>43</v>
      </c>
      <c r="AA11" s="38">
        <f>SUMIFS(D:D,$B:$B,"*IND_IS*",$C:$C,"*IND_BIO*")</f>
        <v>46.174646281300021</v>
      </c>
      <c r="AB11" s="38">
        <f t="shared" ref="AB11:AH11" si="29">SUMIFS(E:E,$B:$B,"*IND_IS*",$C:$C,"*IND_BIO*")</f>
        <v>61.863138104635631</v>
      </c>
      <c r="AC11" s="38">
        <f t="shared" si="29"/>
        <v>49.490510483708512</v>
      </c>
      <c r="AD11" s="38">
        <f t="shared" si="29"/>
        <v>24.731730926379502</v>
      </c>
      <c r="AE11" s="38">
        <f t="shared" si="29"/>
        <v>24.601725683980398</v>
      </c>
      <c r="AF11" s="38">
        <f t="shared" si="29"/>
        <v>12.26774063632703</v>
      </c>
      <c r="AG11" s="38">
        <f t="shared" si="29"/>
        <v>0</v>
      </c>
      <c r="AH11" s="38">
        <f t="shared" si="29"/>
        <v>0</v>
      </c>
      <c r="AI11" s="38">
        <f>SUMIFS(L:L,$B:$B,"*IND_IS*",$C:$C,"*IND_BIO*")</f>
        <v>0</v>
      </c>
    </row>
    <row r="12" spans="1:35">
      <c r="A12" s="38">
        <f>[6]Input!A12</f>
        <v>10</v>
      </c>
      <c r="B12" s="38" t="str">
        <f>[6]Input!B12</f>
        <v>IND_CH_BTX_EXS</v>
      </c>
      <c r="C12" s="38" t="str">
        <f>[6]Input!C12</f>
        <v>IND_HFO</v>
      </c>
      <c r="D12" s="38">
        <f>[6]Input!D12</f>
        <v>1.522884084636654</v>
      </c>
      <c r="E12" s="38">
        <f>[6]Input!E12</f>
        <v>1.218307267709279</v>
      </c>
      <c r="F12" s="38">
        <f>[6]Input!F12</f>
        <v>0.9137304507818591</v>
      </c>
      <c r="G12" s="38">
        <f>[6]Input!G12</f>
        <v>0.60915363385464594</v>
      </c>
      <c r="H12" s="38">
        <f>[6]Input!H12</f>
        <v>0.3045768169273228</v>
      </c>
      <c r="I12" s="38">
        <f>[6]Input!I12</f>
        <v>0</v>
      </c>
      <c r="J12" s="38">
        <f>[6]Input!J12</f>
        <v>0</v>
      </c>
      <c r="K12" s="38">
        <f>[6]Input!K12</f>
        <v>0</v>
      </c>
      <c r="L12" s="38">
        <f>[6]Input!L12</f>
        <v>0</v>
      </c>
      <c r="Y12" s="38" t="s">
        <v>162</v>
      </c>
      <c r="Z12" t="s">
        <v>31</v>
      </c>
      <c r="AA12" s="38">
        <f>SUMIFS(D:D,$B:$B,"*IND_IS*",$C:$C,"*IND_HH2*")</f>
        <v>0</v>
      </c>
      <c r="AB12" s="38">
        <f t="shared" ref="AB12:AI12" si="30">SUMIFS(E:E,$B:$B,"*IND_IS*",$C:$C,"*IND_HH2*")</f>
        <v>0</v>
      </c>
      <c r="AC12" s="38">
        <f t="shared" si="30"/>
        <v>0</v>
      </c>
      <c r="AD12" s="38">
        <f t="shared" si="30"/>
        <v>0</v>
      </c>
      <c r="AE12" s="38">
        <f t="shared" si="30"/>
        <v>0</v>
      </c>
      <c r="AF12" s="38">
        <f t="shared" si="30"/>
        <v>0</v>
      </c>
      <c r="AG12" s="38">
        <f t="shared" si="30"/>
        <v>0</v>
      </c>
      <c r="AH12" s="38">
        <f t="shared" si="30"/>
        <v>36.317917391703858</v>
      </c>
      <c r="AI12" s="38">
        <f t="shared" si="30"/>
        <v>92.289344703808652</v>
      </c>
    </row>
    <row r="13" spans="1:35">
      <c r="A13" s="38">
        <f>[6]Input!A13</f>
        <v>11</v>
      </c>
      <c r="B13" s="38" t="str">
        <f>[6]Input!B13</f>
        <v>IND_CH_BTX_EXS</v>
      </c>
      <c r="C13" s="38" t="str">
        <f>[6]Input!C13</f>
        <v>IND_ETH</v>
      </c>
      <c r="D13" s="38">
        <f>[6]Input!D13</f>
        <v>8.3758624655013811</v>
      </c>
      <c r="E13" s="38">
        <f>[6]Input!E13</f>
        <v>6.7006899724011051</v>
      </c>
      <c r="F13" s="38">
        <f>[6]Input!F13</f>
        <v>5.0255174793011932</v>
      </c>
      <c r="G13" s="38">
        <f>[6]Input!G13</f>
        <v>3.350344986200553</v>
      </c>
      <c r="H13" s="38">
        <f>[6]Input!H13</f>
        <v>1.675172493100276</v>
      </c>
      <c r="I13" s="38">
        <f>[6]Input!I13</f>
        <v>0</v>
      </c>
      <c r="J13" s="38">
        <f>[6]Input!J13</f>
        <v>0</v>
      </c>
      <c r="K13" s="38">
        <f>[6]Input!K13</f>
        <v>0</v>
      </c>
      <c r="L13" s="38">
        <f>[6]Input!L13</f>
        <v>0</v>
      </c>
      <c r="Z13" s="38"/>
      <c r="AB13" s="38"/>
      <c r="AC13" s="38"/>
      <c r="AD13" s="38"/>
      <c r="AE13" s="38"/>
      <c r="AF13" s="38"/>
      <c r="AG13" s="38"/>
      <c r="AH13" s="38"/>
      <c r="AI13" s="38"/>
    </row>
    <row r="14" spans="1:35">
      <c r="A14" s="38">
        <f>[6]Input!A14</f>
        <v>12</v>
      </c>
      <c r="B14" s="38" t="str">
        <f>[6]Input!B14</f>
        <v>IND_CH_BTX_EXS</v>
      </c>
      <c r="C14" s="38" t="str">
        <f>[6]Input!C14</f>
        <v>IND_NAP</v>
      </c>
      <c r="D14" s="38">
        <f>[6]Input!D14</f>
        <v>10.660188592456301</v>
      </c>
      <c r="E14" s="38">
        <f>[6]Input!E14</f>
        <v>8.5281508739650409</v>
      </c>
      <c r="F14" s="38">
        <f>[6]Input!F14</f>
        <v>6.3961131554733646</v>
      </c>
      <c r="G14" s="38">
        <f>[6]Input!G14</f>
        <v>4.2640754369825222</v>
      </c>
      <c r="H14" s="38">
        <f>[6]Input!H14</f>
        <v>2.1320377184912598</v>
      </c>
      <c r="I14" s="38">
        <f>[6]Input!I14</f>
        <v>0</v>
      </c>
      <c r="J14" s="38">
        <f>[6]Input!J14</f>
        <v>0</v>
      </c>
      <c r="K14" s="38">
        <f>[6]Input!K14</f>
        <v>0</v>
      </c>
      <c r="L14" s="38">
        <f>[6]Input!L14</f>
        <v>0</v>
      </c>
      <c r="Z14" s="38"/>
      <c r="AA14" s="38"/>
      <c r="AB14" s="38"/>
      <c r="AC14" s="38"/>
      <c r="AD14" s="38"/>
      <c r="AE14" s="38"/>
      <c r="AF14" s="38"/>
      <c r="AG14" s="38"/>
      <c r="AH14" s="38"/>
      <c r="AI14" s="38"/>
    </row>
    <row r="15" spans="1:35">
      <c r="A15" s="38">
        <f>[6]Input!A15</f>
        <v>13</v>
      </c>
      <c r="B15" s="38" t="str">
        <f>[6]Input!B15</f>
        <v>IND_CH_BTX_EXS</v>
      </c>
      <c r="C15" s="38" t="str">
        <f>[6]Input!C15</f>
        <v>IND_CH_FS</v>
      </c>
      <c r="D15" s="38">
        <f>[6]Input!D15</f>
        <v>712.70975160993567</v>
      </c>
      <c r="E15" s="38">
        <f>[6]Input!E15</f>
        <v>570.16780128794846</v>
      </c>
      <c r="F15" s="38">
        <f>[6]Input!F15</f>
        <v>427.62585096596013</v>
      </c>
      <c r="G15" s="38">
        <f>[6]Input!G15</f>
        <v>285.08390064397429</v>
      </c>
      <c r="H15" s="38">
        <f>[6]Input!H15</f>
        <v>142.54195032198709</v>
      </c>
      <c r="I15" s="38">
        <f>[6]Input!I15</f>
        <v>0</v>
      </c>
      <c r="J15" s="38">
        <f>[6]Input!J15</f>
        <v>0</v>
      </c>
      <c r="K15" s="38">
        <f>[6]Input!K15</f>
        <v>0</v>
      </c>
      <c r="L15" s="38">
        <f>[6]Input!L15</f>
        <v>0</v>
      </c>
      <c r="Z15" s="38"/>
      <c r="AA15" s="38"/>
      <c r="AB15" s="38"/>
      <c r="AC15" s="38"/>
      <c r="AD15" s="38"/>
      <c r="AE15" s="38"/>
      <c r="AF15" s="38"/>
      <c r="AG15" s="38"/>
      <c r="AH15" s="38"/>
      <c r="AI15" s="38"/>
    </row>
    <row r="16" spans="1:35">
      <c r="A16" s="38">
        <f>[6]Input!A16</f>
        <v>14</v>
      </c>
      <c r="B16" s="38" t="str">
        <f>[6]Input!B16</f>
        <v>IND_CH_BTX_EXS</v>
      </c>
      <c r="C16" s="38" t="str">
        <f>[6]Input!C16</f>
        <v>IND_CH_MD</v>
      </c>
      <c r="D16" s="38">
        <f>[6]Input!D16</f>
        <v>11.42163063477461</v>
      </c>
      <c r="E16" s="38">
        <f>[6]Input!E16</f>
        <v>9.1373045078196888</v>
      </c>
      <c r="F16" s="38">
        <f>[6]Input!F16</f>
        <v>6.8529783808649007</v>
      </c>
      <c r="G16" s="38">
        <f>[6]Input!G16</f>
        <v>4.5686522539098444</v>
      </c>
      <c r="H16" s="38">
        <f>[6]Input!H16</f>
        <v>2.2843261269549209</v>
      </c>
      <c r="I16" s="38">
        <f>[6]Input!I16</f>
        <v>0</v>
      </c>
      <c r="J16" s="38">
        <f>[6]Input!J16</f>
        <v>0</v>
      </c>
      <c r="K16" s="38">
        <f>[6]Input!K16</f>
        <v>0</v>
      </c>
      <c r="L16" s="38">
        <f>[6]Input!L16</f>
        <v>0</v>
      </c>
      <c r="Z16" s="38"/>
      <c r="AA16" s="38"/>
      <c r="AB16" s="38"/>
      <c r="AC16" s="38"/>
      <c r="AD16" s="38"/>
      <c r="AE16" s="38"/>
      <c r="AF16" s="38"/>
      <c r="AG16" s="38"/>
      <c r="AH16" s="38"/>
      <c r="AI16" s="38"/>
    </row>
    <row r="17" spans="1:35">
      <c r="A17" s="38">
        <f>[6]Input!A17</f>
        <v>15</v>
      </c>
      <c r="B17" s="38" t="str">
        <f>[6]Input!B17</f>
        <v>IND_CH_AMM_EXS</v>
      </c>
      <c r="C17" s="38" t="str">
        <f>[6]Input!C17</f>
        <v>IND_NGA</v>
      </c>
      <c r="D17" s="38">
        <f>[6]Input!D17</f>
        <v>110.9311274509804</v>
      </c>
      <c r="E17" s="38">
        <f>[6]Input!E17</f>
        <v>88.74490196078429</v>
      </c>
      <c r="F17" s="38">
        <f>[6]Input!F17</f>
        <v>66.55867647058821</v>
      </c>
      <c r="G17" s="38">
        <f>[6]Input!G17</f>
        <v>44.372450980392159</v>
      </c>
      <c r="H17" s="38">
        <f>[6]Input!H17</f>
        <v>22.18622549019608</v>
      </c>
      <c r="I17" s="38">
        <f>[6]Input!I17</f>
        <v>0</v>
      </c>
      <c r="J17" s="38">
        <f>[6]Input!J17</f>
        <v>0</v>
      </c>
      <c r="K17" s="38">
        <f>[6]Input!K17</f>
        <v>0</v>
      </c>
      <c r="L17" s="38">
        <f>[6]Input!L17</f>
        <v>0</v>
      </c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>
      <c r="A18" s="38">
        <f>[6]Input!A18</f>
        <v>16</v>
      </c>
      <c r="B18" s="38" t="str">
        <f>[6]Input!B18</f>
        <v>IND_CH_AMM_EXS</v>
      </c>
      <c r="C18" s="38" t="str">
        <f>[6]Input!C18</f>
        <v>IND_NAP</v>
      </c>
      <c r="D18" s="38">
        <f>[6]Input!D18</f>
        <v>4.8701470588235276</v>
      </c>
      <c r="E18" s="38">
        <f>[6]Input!E18</f>
        <v>3.8961176470588241</v>
      </c>
      <c r="F18" s="38">
        <f>[6]Input!F18</f>
        <v>2.9220882352941171</v>
      </c>
      <c r="G18" s="38">
        <f>[6]Input!G18</f>
        <v>1.9480588235294121</v>
      </c>
      <c r="H18" s="38">
        <f>[6]Input!H18</f>
        <v>0.97402941176470592</v>
      </c>
      <c r="I18" s="38">
        <f>[6]Input!I18</f>
        <v>0</v>
      </c>
      <c r="J18" s="38">
        <f>[6]Input!J18</f>
        <v>0</v>
      </c>
      <c r="K18" s="38">
        <f>[6]Input!K18</f>
        <v>0</v>
      </c>
      <c r="L18" s="38">
        <f>[6]Input!L18</f>
        <v>0</v>
      </c>
      <c r="Z18" s="38"/>
      <c r="AA18" s="38"/>
      <c r="AB18" s="38"/>
      <c r="AC18" s="38"/>
      <c r="AD18" s="38"/>
      <c r="AE18" s="38"/>
      <c r="AF18" s="38"/>
      <c r="AG18" s="38"/>
      <c r="AH18" s="38"/>
      <c r="AI18" s="38"/>
    </row>
    <row r="19" spans="1:35">
      <c r="A19" s="38">
        <f>[6]Input!A19</f>
        <v>17</v>
      </c>
      <c r="B19" s="38" t="str">
        <f>[6]Input!B19</f>
        <v>IND_CH_AMM_EXS</v>
      </c>
      <c r="C19" s="38" t="str">
        <f>[6]Input!C19</f>
        <v>IND_CH_FS</v>
      </c>
      <c r="D19" s="38">
        <f>[6]Input!D19</f>
        <v>351.19171568627451</v>
      </c>
      <c r="E19" s="38">
        <f>[6]Input!E19</f>
        <v>280.9533725490196</v>
      </c>
      <c r="F19" s="38">
        <f>[6]Input!F19</f>
        <v>210.7150294117647</v>
      </c>
      <c r="G19" s="38">
        <f>[6]Input!G19</f>
        <v>140.4766862745098</v>
      </c>
      <c r="H19" s="38">
        <f>[6]Input!H19</f>
        <v>70.238343137254915</v>
      </c>
      <c r="I19" s="38">
        <f>[6]Input!I19</f>
        <v>0</v>
      </c>
      <c r="J19" s="38">
        <f>[6]Input!J19</f>
        <v>0</v>
      </c>
      <c r="K19" s="38">
        <f>[6]Input!K19</f>
        <v>0</v>
      </c>
      <c r="L19" s="38">
        <f>[6]Input!L19</f>
        <v>0</v>
      </c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>
      <c r="A20" s="38">
        <f>[6]Input!A20</f>
        <v>18</v>
      </c>
      <c r="B20" s="38" t="str">
        <f>[6]Input!B20</f>
        <v>IND_CH_AMM_EXS</v>
      </c>
      <c r="C20" s="38" t="str">
        <f>[6]Input!C20</f>
        <v>IND_CH_MD</v>
      </c>
      <c r="D20" s="38">
        <f>[6]Input!D20</f>
        <v>54.112745098039227</v>
      </c>
      <c r="E20" s="38">
        <f>[6]Input!E20</f>
        <v>43.290196078431379</v>
      </c>
      <c r="F20" s="38">
        <f>[6]Input!F20</f>
        <v>32.467647058823538</v>
      </c>
      <c r="G20" s="38">
        <f>[6]Input!G20</f>
        <v>21.645098039215689</v>
      </c>
      <c r="H20" s="38">
        <f>[6]Input!H20</f>
        <v>10.82254901960785</v>
      </c>
      <c r="I20" s="38">
        <f>[6]Input!I20</f>
        <v>0</v>
      </c>
      <c r="J20" s="38">
        <f>[6]Input!J20</f>
        <v>0</v>
      </c>
      <c r="K20" s="38">
        <f>[6]Input!K20</f>
        <v>0</v>
      </c>
      <c r="L20" s="38">
        <f>[6]Input!L20</f>
        <v>0</v>
      </c>
      <c r="Z20" s="38"/>
      <c r="AA20" s="38"/>
      <c r="AB20" s="38"/>
      <c r="AC20" s="38"/>
      <c r="AD20" s="38"/>
      <c r="AE20" s="38"/>
      <c r="AF20" s="38"/>
      <c r="AG20" s="38"/>
      <c r="AH20" s="38"/>
      <c r="AI20" s="38"/>
    </row>
    <row r="21" spans="1:35">
      <c r="A21" s="38">
        <f>[6]Input!A21</f>
        <v>19</v>
      </c>
      <c r="B21" s="38" t="str">
        <f>[6]Input!B21</f>
        <v>IND_CH_AMM_EXS</v>
      </c>
      <c r="C21" s="38" t="str">
        <f>[6]Input!C21</f>
        <v>IND_COA</v>
      </c>
      <c r="D21" s="38">
        <f>[6]Input!D21</f>
        <v>9.1991666666666685</v>
      </c>
      <c r="E21" s="38">
        <f>[6]Input!E21</f>
        <v>7.3593333333333764</v>
      </c>
      <c r="F21" s="38">
        <f>[6]Input!F21</f>
        <v>5.5195000000000007</v>
      </c>
      <c r="G21" s="38">
        <f>[6]Input!G21</f>
        <v>3.6796666666666709</v>
      </c>
      <c r="H21" s="38">
        <f>[6]Input!H21</f>
        <v>1.8398333333333341</v>
      </c>
      <c r="I21" s="38">
        <f>[6]Input!I21</f>
        <v>0</v>
      </c>
      <c r="J21" s="38">
        <f>[6]Input!J21</f>
        <v>0</v>
      </c>
      <c r="K21" s="38">
        <f>[6]Input!K21</f>
        <v>0</v>
      </c>
      <c r="L21" s="38">
        <f>[6]Input!L21</f>
        <v>0</v>
      </c>
      <c r="Z21" s="38"/>
      <c r="AA21" s="38"/>
      <c r="AB21" s="38"/>
      <c r="AC21" s="38"/>
      <c r="AD21" s="38"/>
      <c r="AE21" s="38"/>
      <c r="AF21" s="38"/>
      <c r="AG21" s="38"/>
      <c r="AH21" s="38"/>
      <c r="AI21" s="38"/>
    </row>
    <row r="22" spans="1:35">
      <c r="A22" s="38">
        <f>[6]Input!A22</f>
        <v>20</v>
      </c>
      <c r="B22" s="38" t="str">
        <f>[6]Input!B22</f>
        <v>IND_CH_MTH_EXS</v>
      </c>
      <c r="C22" s="38" t="str">
        <f>[6]Input!C22</f>
        <v>IND_NGA</v>
      </c>
      <c r="D22" s="38">
        <f>[6]Input!D22</f>
        <v>8.8223776223776209</v>
      </c>
      <c r="E22" s="38">
        <f>[6]Input!E22</f>
        <v>7.0579020979021081</v>
      </c>
      <c r="F22" s="38">
        <f>[6]Input!F22</f>
        <v>5.2934265734265686</v>
      </c>
      <c r="G22" s="38">
        <f>[6]Input!G22</f>
        <v>3.5289510489510478</v>
      </c>
      <c r="H22" s="38">
        <f>[6]Input!H22</f>
        <v>1.764475524475523</v>
      </c>
      <c r="I22" s="38">
        <f>[6]Input!I22</f>
        <v>0</v>
      </c>
      <c r="J22" s="38">
        <f>[6]Input!J22</f>
        <v>0</v>
      </c>
      <c r="K22" s="38">
        <f>[6]Input!K22</f>
        <v>0</v>
      </c>
      <c r="L22" s="38">
        <f>[6]Input!L22</f>
        <v>0</v>
      </c>
      <c r="Z22" s="38"/>
      <c r="AA22" s="38"/>
      <c r="AB22" s="38"/>
      <c r="AC22" s="38"/>
      <c r="AD22" s="38"/>
      <c r="AE22" s="38"/>
      <c r="AF22" s="38"/>
      <c r="AG22" s="38"/>
      <c r="AH22" s="38"/>
      <c r="AI22" s="38"/>
    </row>
    <row r="23" spans="1:35">
      <c r="A23" s="38">
        <f>[6]Input!A23</f>
        <v>21</v>
      </c>
      <c r="B23" s="38" t="str">
        <f>[6]Input!B23</f>
        <v>IND_CH_MTH_EXS</v>
      </c>
      <c r="C23" s="38" t="str">
        <f>[6]Input!C23</f>
        <v>IND_CH_FS</v>
      </c>
      <c r="D23" s="38">
        <f>[6]Input!D23</f>
        <v>62.785920745920762</v>
      </c>
      <c r="E23" s="38">
        <f>[6]Input!E23</f>
        <v>50.228736596736667</v>
      </c>
      <c r="F23" s="38">
        <f>[6]Input!F23</f>
        <v>37.671552447552457</v>
      </c>
      <c r="G23" s="38">
        <f>[6]Input!G23</f>
        <v>25.114368298368301</v>
      </c>
      <c r="H23" s="38">
        <f>[6]Input!H23</f>
        <v>12.55718414918414</v>
      </c>
      <c r="I23" s="38">
        <f>[6]Input!I23</f>
        <v>0</v>
      </c>
      <c r="J23" s="38">
        <f>[6]Input!J23</f>
        <v>0</v>
      </c>
      <c r="K23" s="38">
        <f>[6]Input!K23</f>
        <v>0</v>
      </c>
      <c r="L23" s="38">
        <f>[6]Input!L23</f>
        <v>0</v>
      </c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>
      <c r="A24" s="38">
        <f>[6]Input!A24</f>
        <v>22</v>
      </c>
      <c r="B24" s="38" t="str">
        <f>[6]Input!B24</f>
        <v>IND_CH_MTH_EXS</v>
      </c>
      <c r="C24" s="38" t="str">
        <f>[6]Input!C24</f>
        <v>IND_CH_MD</v>
      </c>
      <c r="D24" s="38">
        <f>[6]Input!D24</f>
        <v>0.5146386946386966</v>
      </c>
      <c r="E24" s="38">
        <f>[6]Input!E24</f>
        <v>0.41171095571095467</v>
      </c>
      <c r="F24" s="38">
        <f>[6]Input!F24</f>
        <v>0.30878321678321757</v>
      </c>
      <c r="G24" s="38">
        <f>[6]Input!G24</f>
        <v>0.20585547785547789</v>
      </c>
      <c r="H24" s="38">
        <f>[6]Input!H24</f>
        <v>0.10292773892774031</v>
      </c>
      <c r="I24" s="38">
        <f>[6]Input!I24</f>
        <v>0</v>
      </c>
      <c r="J24" s="38">
        <f>[6]Input!J24</f>
        <v>0</v>
      </c>
      <c r="K24" s="38">
        <f>[6]Input!K24</f>
        <v>0</v>
      </c>
      <c r="L24" s="38">
        <f>[6]Input!L24</f>
        <v>0</v>
      </c>
      <c r="Z24" s="38"/>
      <c r="AA24" s="38"/>
      <c r="AB24" s="38"/>
      <c r="AC24" s="38"/>
      <c r="AD24" s="38"/>
      <c r="AE24" s="38"/>
      <c r="AF24" s="38"/>
      <c r="AG24" s="38"/>
      <c r="AH24" s="38"/>
      <c r="AI24" s="38"/>
    </row>
    <row r="25" spans="1:35">
      <c r="A25" s="38">
        <f>[6]Input!A25</f>
        <v>23</v>
      </c>
      <c r="B25" s="38" t="str">
        <f>[6]Input!B25</f>
        <v>IND_CH_MTH_EXS</v>
      </c>
      <c r="C25" s="38" t="str">
        <f>[6]Input!C25</f>
        <v>IND_COA</v>
      </c>
      <c r="D25" s="38">
        <f>[6]Input!D25</f>
        <v>0.66167832167832774</v>
      </c>
      <c r="E25" s="38">
        <f>[6]Input!E25</f>
        <v>0.52934265734265806</v>
      </c>
      <c r="F25" s="38">
        <f>[6]Input!F25</f>
        <v>0.39700699300699299</v>
      </c>
      <c r="G25" s="38">
        <f>[6]Input!G25</f>
        <v>0.26467132867133092</v>
      </c>
      <c r="H25" s="38">
        <f>[6]Input!H25</f>
        <v>0.13233566433566429</v>
      </c>
      <c r="I25" s="38">
        <f>[6]Input!I25</f>
        <v>0</v>
      </c>
      <c r="J25" s="38">
        <f>[6]Input!J25</f>
        <v>0</v>
      </c>
      <c r="K25" s="38">
        <f>[6]Input!K25</f>
        <v>0</v>
      </c>
      <c r="L25" s="38">
        <f>[6]Input!L25</f>
        <v>0</v>
      </c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>
      <c r="A26" s="38">
        <f>[6]Input!A26</f>
        <v>24</v>
      </c>
      <c r="B26" s="38" t="str">
        <f>[6]Input!B26</f>
        <v>IND_CH_CHL_EXS</v>
      </c>
      <c r="C26" s="38" t="str">
        <f>[6]Input!C26</f>
        <v>IND_CH_MD</v>
      </c>
      <c r="D26" s="38">
        <f>[6]Input!D26</f>
        <v>4.996316806037119</v>
      </c>
      <c r="E26" s="38">
        <f>[6]Input!E26</f>
        <v>6.4261309402406672</v>
      </c>
      <c r="F26" s="38">
        <f>[6]Input!F26</f>
        <v>3.1015306650152241</v>
      </c>
      <c r="G26" s="38">
        <f>[6]Input!G26</f>
        <v>3.2130654701203341</v>
      </c>
      <c r="H26" s="38">
        <f>[6]Input!H26</f>
        <v>1.606532735060167</v>
      </c>
      <c r="I26" s="38">
        <f>[6]Input!I26</f>
        <v>0</v>
      </c>
      <c r="J26" s="38">
        <f>[6]Input!J26</f>
        <v>0</v>
      </c>
      <c r="K26" s="38">
        <f>[6]Input!K26</f>
        <v>0</v>
      </c>
      <c r="L26" s="38">
        <f>[6]Input!L26</f>
        <v>0</v>
      </c>
      <c r="Z26" s="38"/>
      <c r="AA26" s="38"/>
      <c r="AB26" s="38"/>
      <c r="AC26" s="38"/>
      <c r="AD26" s="38"/>
      <c r="AE26" s="38"/>
      <c r="AF26" s="38"/>
      <c r="AG26" s="38"/>
      <c r="AH26" s="38"/>
      <c r="AI26" s="38"/>
    </row>
    <row r="27" spans="1:35">
      <c r="A27" s="38">
        <f>[6]Input!A27</f>
        <v>25</v>
      </c>
      <c r="B27" s="38" t="str">
        <f>[6]Input!B27</f>
        <v>IND_CH_OCH_EXS</v>
      </c>
      <c r="C27" s="38" t="str">
        <f>[6]Input!C27</f>
        <v>IND_CH_FS</v>
      </c>
      <c r="D27" s="38">
        <f>[6]Input!D27</f>
        <v>324.57269496959992</v>
      </c>
      <c r="E27" s="38">
        <f>[6]Input!E27</f>
        <v>337.62054339225131</v>
      </c>
      <c r="F27" s="38">
        <f>[6]Input!F27</f>
        <v>330.47229506790131</v>
      </c>
      <c r="G27" s="38">
        <f>[6]Input!G27</f>
        <v>357.73868697438508</v>
      </c>
      <c r="H27" s="38">
        <f>[6]Input!H27</f>
        <v>367.77843260944343</v>
      </c>
      <c r="I27" s="38">
        <f>[6]Input!I27</f>
        <v>374.02972051796178</v>
      </c>
      <c r="J27" s="38">
        <f>[6]Input!J27</f>
        <v>374.5749451580532</v>
      </c>
      <c r="K27" s="38">
        <f>[6]Input!K27</f>
        <v>379.76141409934348</v>
      </c>
      <c r="L27" s="38">
        <f>[6]Input!L27</f>
        <v>385.45167829174159</v>
      </c>
      <c r="Z27" s="38"/>
      <c r="AA27" s="38"/>
      <c r="AB27" s="38"/>
      <c r="AC27" s="38"/>
      <c r="AD27" s="38"/>
      <c r="AE27" s="38"/>
      <c r="AF27" s="38"/>
      <c r="AG27" s="38"/>
      <c r="AH27" s="38"/>
      <c r="AI27" s="38"/>
    </row>
    <row r="28" spans="1:35">
      <c r="A28" s="38">
        <f>[6]Input!A28</f>
        <v>26</v>
      </c>
      <c r="B28" s="38" t="str">
        <f>[6]Input!B28</f>
        <v>IND_CH_OCH_EXS</v>
      </c>
      <c r="C28" s="38" t="str">
        <f>[6]Input!C28</f>
        <v>IND_CH_MD</v>
      </c>
      <c r="D28" s="38">
        <f>[6]Input!D28</f>
        <v>358.99707170879992</v>
      </c>
      <c r="E28" s="38">
        <f>[6]Input!E28</f>
        <v>369.57051780091979</v>
      </c>
      <c r="F28" s="38">
        <f>[6]Input!F28</f>
        <v>365.52238696904209</v>
      </c>
      <c r="G28" s="38">
        <f>[6]Input!G28</f>
        <v>395.68066892621391</v>
      </c>
      <c r="H28" s="38">
        <f>[6]Input!H28</f>
        <v>402.21461543804298</v>
      </c>
      <c r="I28" s="38">
        <f>[6]Input!I28</f>
        <v>409.05122992975578</v>
      </c>
      <c r="J28" s="38">
        <f>[6]Input!J28</f>
        <v>414.30259085663431</v>
      </c>
      <c r="K28" s="38">
        <f>[6]Input!K28</f>
        <v>420.03913983715262</v>
      </c>
      <c r="L28" s="38">
        <f>[6]Input!L28</f>
        <v>424.81228202510641</v>
      </c>
      <c r="Z28" s="38"/>
      <c r="AA28" s="38"/>
      <c r="AB28" s="38"/>
      <c r="AC28" s="38"/>
      <c r="AD28" s="38"/>
      <c r="AE28" s="38"/>
      <c r="AF28" s="38"/>
      <c r="AG28" s="38"/>
      <c r="AH28" s="38"/>
      <c r="AI28" s="38"/>
    </row>
    <row r="29" spans="1:35">
      <c r="A29" s="38">
        <f>[6]Input!A29</f>
        <v>27</v>
      </c>
      <c r="B29" s="38" t="str">
        <f>[6]Input!B29</f>
        <v>IND_CH_OCH_EXS</v>
      </c>
      <c r="C29" s="38" t="str">
        <f>[6]Input!C29</f>
        <v>IND_CH_OTH</v>
      </c>
      <c r="D29" s="38">
        <f>[6]Input!D29</f>
        <v>274.00082665566259</v>
      </c>
      <c r="E29" s="38">
        <f>[6]Input!E29</f>
        <v>280.01785622024488</v>
      </c>
      <c r="F29" s="38">
        <f>[6]Input!F29</f>
        <v>280.40073520912841</v>
      </c>
      <c r="G29" s="38">
        <f>[6]Input!G29</f>
        <v>301.33251051985582</v>
      </c>
      <c r="H29" s="38">
        <f>[6]Input!H29</f>
        <v>304.4158562048201</v>
      </c>
      <c r="I29" s="38">
        <f>[6]Input!I29</f>
        <v>309.59014320026063</v>
      </c>
      <c r="J29" s="38">
        <f>[6]Input!J29</f>
        <v>317.82116558865113</v>
      </c>
      <c r="K29" s="38">
        <f>[6]Input!K29</f>
        <v>322.22180590247331</v>
      </c>
      <c r="L29" s="38">
        <f>[6]Input!L29</f>
        <v>321.51888468338552</v>
      </c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>
      <c r="A30" s="38">
        <f>[6]Input!A30</f>
        <v>28</v>
      </c>
      <c r="B30" s="38" t="str">
        <f>[6]Input!B30</f>
        <v>IND_CH_TECH_EXS</v>
      </c>
      <c r="C30" s="38" t="str">
        <f>[6]Input!C30</f>
        <v>IND_CH_OLF</v>
      </c>
      <c r="D30" s="38">
        <f>[6]Input!D30</f>
        <v>43.295742265070032</v>
      </c>
      <c r="E30" s="38">
        <f>[6]Input!E30</f>
        <v>44.334084351044773</v>
      </c>
      <c r="F30" s="38">
        <f>[6]Input!F30</f>
        <v>43.616341340394541</v>
      </c>
      <c r="G30" s="38">
        <f>[6]Input!G30</f>
        <v>47.215009895257261</v>
      </c>
      <c r="H30" s="38">
        <f>[6]Input!H30</f>
        <v>47.994679900487178</v>
      </c>
      <c r="I30" s="38">
        <f>[6]Input!I30</f>
        <v>48.81046607915566</v>
      </c>
      <c r="J30" s="38">
        <f>[6]Input!J30</f>
        <v>49.437090217249128</v>
      </c>
      <c r="K30" s="38">
        <f>[6]Input!K30</f>
        <v>50.121609927587322</v>
      </c>
      <c r="L30" s="38">
        <f>[6]Input!L30</f>
        <v>50.691170114207758</v>
      </c>
      <c r="Z30" s="38"/>
      <c r="AA30" s="38"/>
      <c r="AB30" s="38"/>
      <c r="AC30" s="38"/>
      <c r="AD30" s="38"/>
      <c r="AE30" s="38"/>
      <c r="AF30" s="38"/>
      <c r="AG30" s="38"/>
      <c r="AH30" s="38"/>
      <c r="AI30" s="38"/>
    </row>
    <row r="31" spans="1:35">
      <c r="A31" s="38">
        <f>[6]Input!A31</f>
        <v>29</v>
      </c>
      <c r="B31" s="38" t="str">
        <f>[6]Input!B31</f>
        <v>IND_CH_TECH_EXS</v>
      </c>
      <c r="C31" s="38" t="str">
        <f>[6]Input!C31</f>
        <v>IND_CH_BTX</v>
      </c>
      <c r="D31" s="38">
        <f>[6]Input!D31</f>
        <v>17.853388294929971</v>
      </c>
      <c r="E31" s="38">
        <f>[6]Input!E31</f>
        <v>18.61605542743882</v>
      </c>
      <c r="F31" s="38">
        <f>[6]Input!F31</f>
        <v>17.664618242859781</v>
      </c>
      <c r="G31" s="38">
        <f>[6]Input!G31</f>
        <v>19.122079007579181</v>
      </c>
      <c r="H31" s="38">
        <f>[6]Input!H31</f>
        <v>19.437845359697299</v>
      </c>
      <c r="I31" s="38">
        <f>[6]Input!I31</f>
        <v>19.76823876205804</v>
      </c>
      <c r="J31" s="38">
        <f>[6]Input!J31</f>
        <v>20.0220215379859</v>
      </c>
      <c r="K31" s="38">
        <f>[6]Input!K31</f>
        <v>20.29925202067286</v>
      </c>
      <c r="L31" s="38">
        <f>[6]Input!L31</f>
        <v>20.529923896254129</v>
      </c>
    </row>
    <row r="32" spans="1:35">
      <c r="A32" s="38">
        <f>[6]Input!A32</f>
        <v>30</v>
      </c>
      <c r="B32" s="38" t="str">
        <f>[6]Input!B32</f>
        <v>IND_CH_TECH_EXS</v>
      </c>
      <c r="C32" s="38" t="str">
        <f>[6]Input!C32</f>
        <v>IND_CH_AMM</v>
      </c>
      <c r="D32" s="38">
        <f>[6]Input!D32</f>
        <v>17.44042104</v>
      </c>
      <c r="E32" s="38">
        <f>[6]Input!E32</f>
        <v>17.95408916217313</v>
      </c>
      <c r="F32" s="38">
        <f>[6]Input!F32</f>
        <v>17.664618242859781</v>
      </c>
      <c r="G32" s="38">
        <f>[6]Input!G32</f>
        <v>19.122079007579181</v>
      </c>
      <c r="H32" s="38">
        <f>[6]Input!H32</f>
        <v>19.437845359697139</v>
      </c>
      <c r="I32" s="38">
        <f>[6]Input!I32</f>
        <v>19.76823876205804</v>
      </c>
      <c r="J32" s="38">
        <f>[6]Input!J32</f>
        <v>20.0220215379859</v>
      </c>
      <c r="K32" s="38">
        <f>[6]Input!K32</f>
        <v>20.29925202067286</v>
      </c>
      <c r="L32" s="38">
        <f>[6]Input!L32</f>
        <v>20.529923896254139</v>
      </c>
    </row>
    <row r="33" spans="1:12">
      <c r="A33" s="38">
        <f>[6]Input!A33</f>
        <v>31</v>
      </c>
      <c r="B33" s="38" t="str">
        <f>[6]Input!B33</f>
        <v>IND_CH_TECH_EXS</v>
      </c>
      <c r="C33" s="38" t="str">
        <f>[6]Input!C33</f>
        <v>IND_CH_MTH</v>
      </c>
      <c r="D33" s="38">
        <f>[6]Input!D33</f>
        <v>3.2297075999999989</v>
      </c>
      <c r="E33" s="38">
        <f>[6]Input!E33</f>
        <v>3.324831326328356</v>
      </c>
      <c r="F33" s="38">
        <f>[6]Input!F33</f>
        <v>3.2712256005295841</v>
      </c>
      <c r="G33" s="38">
        <f>[6]Input!G33</f>
        <v>3.541125742144295</v>
      </c>
      <c r="H33" s="38">
        <f>[6]Input!H33</f>
        <v>3.5996009925365109</v>
      </c>
      <c r="I33" s="38">
        <f>[6]Input!I33</f>
        <v>3.660784955936657</v>
      </c>
      <c r="J33" s="38">
        <f>[6]Input!J33</f>
        <v>3.7077817662936838</v>
      </c>
      <c r="K33" s="38">
        <f>[6]Input!K33</f>
        <v>3.759120744569048</v>
      </c>
      <c r="L33" s="38">
        <f>[6]Input!L33</f>
        <v>3.801837758565588</v>
      </c>
    </row>
    <row r="34" spans="1:12">
      <c r="A34" s="38">
        <f>[6]Input!A34</f>
        <v>32</v>
      </c>
      <c r="B34" s="38" t="str">
        <f>[6]Input!B34</f>
        <v>IND_CH_TECH_EXS</v>
      </c>
      <c r="C34" s="38" t="str">
        <f>[6]Input!C34</f>
        <v>IND_CH_CHL</v>
      </c>
      <c r="D34" s="38">
        <f>[6]Input!D34</f>
        <v>10.550378159999999</v>
      </c>
      <c r="E34" s="38">
        <f>[6]Input!E34</f>
        <v>10.86111566600597</v>
      </c>
      <c r="F34" s="38">
        <f>[6]Input!F34</f>
        <v>10.68600362839666</v>
      </c>
      <c r="G34" s="38">
        <f>[6]Input!G34</f>
        <v>11.567677424338029</v>
      </c>
      <c r="H34" s="38">
        <f>[6]Input!H34</f>
        <v>11.75869657561937</v>
      </c>
      <c r="I34" s="38">
        <f>[6]Input!I34</f>
        <v>11.95856418939314</v>
      </c>
      <c r="J34" s="38">
        <f>[6]Input!J34</f>
        <v>12.112087103226029</v>
      </c>
      <c r="K34" s="38">
        <f>[6]Input!K34</f>
        <v>12.279794432258891</v>
      </c>
      <c r="L34" s="38">
        <f>[6]Input!L34</f>
        <v>12.419336677980899</v>
      </c>
    </row>
    <row r="35" spans="1:12">
      <c r="A35" s="38">
        <f>[6]Input!A35</f>
        <v>33</v>
      </c>
      <c r="B35" s="38" t="str">
        <f>[6]Input!B35</f>
        <v>IND_CH_TECH_EXS</v>
      </c>
      <c r="C35" s="38" t="str">
        <f>[6]Input!C35</f>
        <v>IND_CH_OCH</v>
      </c>
      <c r="D35" s="38">
        <f>[6]Input!D35</f>
        <v>122.94420264</v>
      </c>
      <c r="E35" s="38">
        <f>[6]Input!E35</f>
        <v>126.5652458222328</v>
      </c>
      <c r="F35" s="38">
        <f>[6]Input!F35</f>
        <v>125.17889964693229</v>
      </c>
      <c r="G35" s="38">
        <f>[6]Input!G35</f>
        <v>135.50707839938829</v>
      </c>
      <c r="H35" s="38">
        <f>[6]Input!H35</f>
        <v>137.74473131439831</v>
      </c>
      <c r="I35" s="38">
        <f>[6]Input!I35</f>
        <v>140.08603764717671</v>
      </c>
      <c r="J35" s="38">
        <f>[6]Input!J35</f>
        <v>141.884448923505</v>
      </c>
      <c r="K35" s="38">
        <f>[6]Input!K35</f>
        <v>143.8490204921755</v>
      </c>
      <c r="L35" s="38">
        <f>[6]Input!L35</f>
        <v>145.4836582277762</v>
      </c>
    </row>
    <row r="36" spans="1:12">
      <c r="A36" s="38">
        <f>[6]Input!A36</f>
        <v>34</v>
      </c>
      <c r="B36" s="38" t="str">
        <f>[6]Input!B36</f>
        <v>IND_CH_EC_EXS</v>
      </c>
      <c r="C36" s="38" t="str">
        <f>[6]Input!C36</f>
        <v>IND_CH_ELC</v>
      </c>
      <c r="D36" s="38">
        <f>[6]Input!D36</f>
        <v>286.5828903953992</v>
      </c>
      <c r="E36" s="38">
        <f>[6]Input!E36</f>
        <v>287.74780644770988</v>
      </c>
      <c r="F36" s="38">
        <f>[6]Input!F36</f>
        <v>294.83433364756382</v>
      </c>
      <c r="G36" s="38">
        <f>[6]Input!G36</f>
        <v>296.37273738302463</v>
      </c>
      <c r="H36" s="38">
        <f>[6]Input!H36</f>
        <v>288.23101438810602</v>
      </c>
      <c r="I36" s="38">
        <f>[6]Input!I36</f>
        <v>278.72252986253062</v>
      </c>
      <c r="J36" s="38">
        <f>[6]Input!J36</f>
        <v>4.262659830958615E-2</v>
      </c>
      <c r="K36" s="38">
        <f>[6]Input!K36</f>
        <v>0</v>
      </c>
      <c r="L36" s="38">
        <f>[6]Input!L36</f>
        <v>0</v>
      </c>
    </row>
    <row r="37" spans="1:12">
      <c r="A37" s="38">
        <f>[6]Input!A37</f>
        <v>35</v>
      </c>
      <c r="B37" s="38" t="str">
        <f>[6]Input!B37</f>
        <v>IND_CH_OTH_HFO_EXS</v>
      </c>
      <c r="C37" s="38" t="str">
        <f>[6]Input!C37</f>
        <v>IND_HFO</v>
      </c>
      <c r="D37" s="38">
        <f>[6]Input!D37</f>
        <v>13.786585365853661</v>
      </c>
      <c r="E37" s="38">
        <f>[6]Input!E37</f>
        <v>11.48882113821138</v>
      </c>
      <c r="F37" s="38">
        <f>[6]Input!F37</f>
        <v>9.1910569105691078</v>
      </c>
      <c r="G37" s="38">
        <f>[6]Input!G37</f>
        <v>6.8932926829268304</v>
      </c>
      <c r="H37" s="38">
        <f>[6]Input!H37</f>
        <v>4.5955284552845539</v>
      </c>
      <c r="I37" s="38">
        <f>[6]Input!I37</f>
        <v>2.2977642276422769</v>
      </c>
      <c r="J37" s="38">
        <f>[6]Input!J37</f>
        <v>0</v>
      </c>
      <c r="K37" s="38">
        <f>[6]Input!K37</f>
        <v>0</v>
      </c>
      <c r="L37" s="38">
        <f>[6]Input!L37</f>
        <v>0</v>
      </c>
    </row>
    <row r="38" spans="1:12">
      <c r="A38" s="38">
        <f>[6]Input!A38</f>
        <v>36</v>
      </c>
      <c r="B38" s="38" t="str">
        <f>[6]Input!B38</f>
        <v>IND_CH_OTH_DST_EXS</v>
      </c>
      <c r="C38" s="38" t="str">
        <f>[6]Input!C38</f>
        <v>IND_BIO</v>
      </c>
      <c r="D38" s="38">
        <f>[6]Input!D38</f>
        <v>8.0006024096385548</v>
      </c>
      <c r="E38" s="38">
        <f>[6]Input!E38</f>
        <v>6.6671686746987966</v>
      </c>
      <c r="F38" s="38">
        <f>[6]Input!F38</f>
        <v>5.3337349397590357</v>
      </c>
      <c r="G38" s="38">
        <f>[6]Input!G38</f>
        <v>4.0003012048192774</v>
      </c>
      <c r="H38" s="38">
        <f>[6]Input!H38</f>
        <v>2.6668674698795178</v>
      </c>
      <c r="I38" s="38">
        <f>[6]Input!I38</f>
        <v>1.3334337349397589</v>
      </c>
      <c r="J38" s="38">
        <f>[6]Input!J38</f>
        <v>0</v>
      </c>
      <c r="K38" s="38">
        <f>[6]Input!K38</f>
        <v>0</v>
      </c>
      <c r="L38" s="38">
        <f>[6]Input!L38</f>
        <v>0</v>
      </c>
    </row>
    <row r="39" spans="1:12">
      <c r="A39" s="38">
        <f>[6]Input!A39</f>
        <v>37</v>
      </c>
      <c r="B39" s="38" t="str">
        <f>[6]Input!B39</f>
        <v>IND_CH_OTH_NGA_EXS</v>
      </c>
      <c r="C39" s="38" t="str">
        <f>[6]Input!C39</f>
        <v>IND_NGA</v>
      </c>
      <c r="D39" s="38">
        <f>[6]Input!D39</f>
        <v>61.841176470588231</v>
      </c>
      <c r="E39" s="38">
        <f>[6]Input!E39</f>
        <v>51.534313725490208</v>
      </c>
      <c r="F39" s="38">
        <f>[6]Input!F39</f>
        <v>41.227450980392163</v>
      </c>
      <c r="G39" s="38">
        <f>[6]Input!G39</f>
        <v>30.920588235294119</v>
      </c>
      <c r="H39" s="38">
        <f>[6]Input!H39</f>
        <v>20.613725490196082</v>
      </c>
      <c r="I39" s="38">
        <f>[6]Input!I39</f>
        <v>10.306862745098041</v>
      </c>
      <c r="J39" s="38">
        <f>[6]Input!J39</f>
        <v>0</v>
      </c>
      <c r="K39" s="38">
        <f>[6]Input!K39</f>
        <v>0</v>
      </c>
      <c r="L39" s="38">
        <f>[6]Input!L39</f>
        <v>0</v>
      </c>
    </row>
    <row r="40" spans="1:12">
      <c r="A40" s="38">
        <f>[6]Input!A40</f>
        <v>38</v>
      </c>
      <c r="B40" s="38" t="str">
        <f>[6]Input!B40</f>
        <v>IND_CH_OTH_COA_EXS</v>
      </c>
      <c r="C40" s="38" t="str">
        <f>[6]Input!C40</f>
        <v>IND_COA</v>
      </c>
      <c r="D40" s="38">
        <f>[6]Input!D40</f>
        <v>5.9939024390243896</v>
      </c>
      <c r="E40" s="38">
        <f>[6]Input!E40</f>
        <v>4.9949186991869921</v>
      </c>
      <c r="F40" s="38">
        <f>[6]Input!F40</f>
        <v>3.995934959349595</v>
      </c>
      <c r="G40" s="38">
        <f>[6]Input!G40</f>
        <v>2.9969512195121961</v>
      </c>
      <c r="H40" s="38">
        <f>[6]Input!H40</f>
        <v>1.997967479674797</v>
      </c>
      <c r="I40" s="38">
        <f>[6]Input!I40</f>
        <v>0.99898373983739863</v>
      </c>
      <c r="J40" s="38">
        <f>[6]Input!J40</f>
        <v>0</v>
      </c>
      <c r="K40" s="38">
        <f>[6]Input!K40</f>
        <v>0</v>
      </c>
      <c r="L40" s="38">
        <f>[6]Input!L40</f>
        <v>0</v>
      </c>
    </row>
    <row r="41" spans="1:12">
      <c r="A41" s="38">
        <f>[6]Input!A41</f>
        <v>39</v>
      </c>
      <c r="B41" s="38" t="str">
        <f>[6]Input!B41</f>
        <v>IND_CH_OTH_COK_EXS</v>
      </c>
      <c r="C41" s="38" t="str">
        <f>[6]Input!C41</f>
        <v>IND_COK</v>
      </c>
      <c r="D41" s="38">
        <f>[6]Input!D41</f>
        <v>0.37195121951219517</v>
      </c>
      <c r="E41" s="38">
        <f>[6]Input!E41</f>
        <v>0.30995934959349591</v>
      </c>
      <c r="F41" s="38">
        <f>[6]Input!F41</f>
        <v>0.24796747967479679</v>
      </c>
      <c r="G41" s="38">
        <f>[6]Input!G41</f>
        <v>0.18597560975609759</v>
      </c>
      <c r="H41" s="38">
        <f>[6]Input!H41</f>
        <v>0.1239837398373984</v>
      </c>
      <c r="I41" s="38">
        <f>[6]Input!I41</f>
        <v>6.1991869918699198E-2</v>
      </c>
      <c r="J41" s="38">
        <f>[6]Input!J41</f>
        <v>0</v>
      </c>
      <c r="K41" s="38">
        <f>[6]Input!K41</f>
        <v>0</v>
      </c>
      <c r="L41" s="38">
        <f>[6]Input!L41</f>
        <v>0</v>
      </c>
    </row>
    <row r="42" spans="1:12">
      <c r="A42" s="38">
        <f>[6]Input!A42</f>
        <v>40</v>
      </c>
      <c r="B42" s="38" t="str">
        <f>[6]Input!B42</f>
        <v>IND_CH_OTH_ETH_EXS</v>
      </c>
      <c r="C42" s="38" t="str">
        <f>[6]Input!C42</f>
        <v>IND_ETH</v>
      </c>
      <c r="D42" s="38">
        <f>[6]Input!D42</f>
        <v>21.307228915662652</v>
      </c>
      <c r="E42" s="38">
        <f>[6]Input!E42</f>
        <v>17.756024096385541</v>
      </c>
      <c r="F42" s="38">
        <f>[6]Input!F42</f>
        <v>14.204819277108429</v>
      </c>
      <c r="G42" s="38">
        <f>[6]Input!G42</f>
        <v>10.653614457831329</v>
      </c>
      <c r="H42" s="38">
        <f>[6]Input!H42</f>
        <v>7.1024096385542164</v>
      </c>
      <c r="I42" s="38">
        <f>[6]Input!I42</f>
        <v>3.5512048192771082</v>
      </c>
      <c r="J42" s="38">
        <f>[6]Input!J42</f>
        <v>0</v>
      </c>
      <c r="K42" s="38">
        <f>[6]Input!K42</f>
        <v>0</v>
      </c>
      <c r="L42" s="38">
        <f>[6]Input!L42</f>
        <v>0</v>
      </c>
    </row>
    <row r="43" spans="1:12">
      <c r="A43" s="38">
        <f>[6]Input!A43</f>
        <v>41</v>
      </c>
      <c r="B43" s="38" t="str">
        <f>[6]Input!B43</f>
        <v>IND_CH_OTH_NAP_EXS</v>
      </c>
      <c r="C43" s="38" t="str">
        <f>[6]Input!C43</f>
        <v>IND_NAP</v>
      </c>
      <c r="D43" s="38">
        <f>[6]Input!D43</f>
        <v>0.82530120481927716</v>
      </c>
      <c r="E43" s="38">
        <f>[6]Input!E43</f>
        <v>0.68775100401606437</v>
      </c>
      <c r="F43" s="38">
        <f>[6]Input!F43</f>
        <v>0.55020080321285147</v>
      </c>
      <c r="G43" s="38">
        <f>[6]Input!G43</f>
        <v>0.41265060240963858</v>
      </c>
      <c r="H43" s="38">
        <f>[6]Input!H43</f>
        <v>0.27510040160642568</v>
      </c>
      <c r="I43" s="38">
        <f>[6]Input!I43</f>
        <v>0.13755020080321301</v>
      </c>
      <c r="J43" s="38">
        <f>[6]Input!J43</f>
        <v>0</v>
      </c>
      <c r="K43" s="38">
        <f>[6]Input!K43</f>
        <v>0</v>
      </c>
      <c r="L43" s="38">
        <f>[6]Input!L43</f>
        <v>0</v>
      </c>
    </row>
    <row r="44" spans="1:12">
      <c r="A44" s="38">
        <f>[6]Input!A44</f>
        <v>42</v>
      </c>
      <c r="B44" s="38" t="str">
        <f>[6]Input!B44</f>
        <v>IND_CH_OTH_ELC_EXS</v>
      </c>
      <c r="C44" s="38" t="str">
        <f>[6]Input!C44</f>
        <v>IND_CH_ELC</v>
      </c>
      <c r="D44" s="38">
        <f>[6]Input!D44</f>
        <v>25.390625</v>
      </c>
      <c r="E44" s="38">
        <f>[6]Input!E44</f>
        <v>21.158854166666671</v>
      </c>
      <c r="F44" s="38">
        <f>[6]Input!F44</f>
        <v>16.927083333333339</v>
      </c>
      <c r="G44" s="38">
        <f>[6]Input!G44</f>
        <v>12.6953125</v>
      </c>
      <c r="H44" s="38">
        <f>[6]Input!H44</f>
        <v>8.4635416666666679</v>
      </c>
      <c r="I44" s="38">
        <f>[6]Input!I44</f>
        <v>4.2317708333333339</v>
      </c>
      <c r="J44" s="38">
        <f>[6]Input!J44</f>
        <v>0</v>
      </c>
      <c r="K44" s="38">
        <f>[6]Input!K44</f>
        <v>0</v>
      </c>
      <c r="L44" s="38">
        <f>[6]Input!L44</f>
        <v>0</v>
      </c>
    </row>
    <row r="45" spans="1:12">
      <c r="A45" s="38">
        <f>[6]Input!A45</f>
        <v>43</v>
      </c>
      <c r="B45" s="38" t="str">
        <f>[6]Input!B45</f>
        <v>IND_CH_OTH_LPG_EXS</v>
      </c>
      <c r="C45" s="38" t="str">
        <f>[6]Input!C45</f>
        <v>IND_LPG</v>
      </c>
      <c r="D45" s="38">
        <f>[6]Input!D45</f>
        <v>7.6235294117647072</v>
      </c>
      <c r="E45" s="38">
        <f>[6]Input!E45</f>
        <v>6.3529411764705879</v>
      </c>
      <c r="F45" s="38">
        <f>[6]Input!F45</f>
        <v>5.0823529411764712</v>
      </c>
      <c r="G45" s="38">
        <f>[6]Input!G45</f>
        <v>3.8117647058823541</v>
      </c>
      <c r="H45" s="38">
        <f>[6]Input!H45</f>
        <v>2.5411764705882338</v>
      </c>
      <c r="I45" s="38">
        <f>[6]Input!I45</f>
        <v>1.270588235294118</v>
      </c>
      <c r="J45" s="38">
        <f>[6]Input!J45</f>
        <v>0</v>
      </c>
      <c r="K45" s="38">
        <f>[6]Input!K45</f>
        <v>0</v>
      </c>
      <c r="L45" s="38">
        <f>[6]Input!L45</f>
        <v>0</v>
      </c>
    </row>
    <row r="46" spans="1:12">
      <c r="A46" s="38">
        <f>[6]Input!A46</f>
        <v>44</v>
      </c>
      <c r="B46" s="38" t="str">
        <f>[6]Input!B46</f>
        <v>IND_IS_BOF_EXS</v>
      </c>
      <c r="C46" s="38" t="str">
        <f>[6]Input!C46</f>
        <v>IND_NGA</v>
      </c>
      <c r="D46" s="38">
        <f>[6]Input!D46</f>
        <v>247.65092592592589</v>
      </c>
      <c r="E46" s="38">
        <f>[6]Input!E46</f>
        <v>206.37577160493819</v>
      </c>
      <c r="F46" s="38">
        <f>[6]Input!F46</f>
        <v>165.10061728395081</v>
      </c>
      <c r="G46" s="38">
        <f>[6]Input!G46</f>
        <v>123.8254629629628</v>
      </c>
      <c r="H46" s="38">
        <f>[6]Input!H46</f>
        <v>42.610708939372188</v>
      </c>
      <c r="I46" s="38">
        <f>[6]Input!I46</f>
        <v>23.013015920549599</v>
      </c>
      <c r="J46" s="38">
        <f>[6]Input!J46</f>
        <v>0</v>
      </c>
      <c r="K46" s="38">
        <f>[6]Input!K46</f>
        <v>0</v>
      </c>
      <c r="L46" s="38">
        <f>[6]Input!L46</f>
        <v>0</v>
      </c>
    </row>
    <row r="47" spans="1:12">
      <c r="A47" s="38">
        <f>[6]Input!A47</f>
        <v>45</v>
      </c>
      <c r="B47" s="38" t="str">
        <f>[6]Input!B47</f>
        <v>IND_IS_BOF_EXS</v>
      </c>
      <c r="C47" s="38" t="str">
        <f>[6]Input!C47</f>
        <v>IND_HFO</v>
      </c>
      <c r="D47" s="38">
        <f>[6]Input!D47</f>
        <v>27.463521550821088</v>
      </c>
      <c r="E47" s="38">
        <f>[6]Input!E47</f>
        <v>17.08971280602637</v>
      </c>
      <c r="F47" s="38">
        <f>[6]Input!F47</f>
        <v>13.67177024482109</v>
      </c>
      <c r="G47" s="38">
        <f>[6]Input!G47</f>
        <v>75.374628060263291</v>
      </c>
      <c r="H47" s="38">
        <f>[6]Input!H47</f>
        <v>3.5285381252458312</v>
      </c>
      <c r="I47" s="38">
        <f>[6]Input!I47</f>
        <v>1.905678315938975</v>
      </c>
      <c r="J47" s="38">
        <f>[6]Input!J47</f>
        <v>0</v>
      </c>
      <c r="K47" s="38">
        <f>[6]Input!K47</f>
        <v>0</v>
      </c>
      <c r="L47" s="38">
        <f>[6]Input!L47</f>
        <v>0</v>
      </c>
    </row>
    <row r="48" spans="1:12">
      <c r="A48" s="38">
        <f>[6]Input!A48</f>
        <v>46</v>
      </c>
      <c r="B48" s="38" t="str">
        <f>[6]Input!B48</f>
        <v>IND_IS_BOF_EXS</v>
      </c>
      <c r="C48" s="38" t="str">
        <f>[6]Input!C48</f>
        <v>IND_COA</v>
      </c>
      <c r="D48" s="38">
        <f>[6]Input!D48</f>
        <v>58.404843063402403</v>
      </c>
      <c r="E48" s="38">
        <f>[6]Input!E48</f>
        <v>48.670702552835337</v>
      </c>
      <c r="F48" s="38">
        <f>[6]Input!F48</f>
        <v>38.936562042268307</v>
      </c>
      <c r="G48" s="38">
        <f>[6]Input!G48</f>
        <v>29.202421531701159</v>
      </c>
      <c r="H48" s="38">
        <f>[6]Input!H48</f>
        <v>10.04911150289311</v>
      </c>
      <c r="I48" s="38">
        <f>[6]Input!I48</f>
        <v>5.4272826892531034</v>
      </c>
      <c r="J48" s="38">
        <f>[6]Input!J48</f>
        <v>0</v>
      </c>
      <c r="K48" s="38">
        <f>[6]Input!K48</f>
        <v>0</v>
      </c>
      <c r="L48" s="38">
        <f>[6]Input!L48</f>
        <v>0</v>
      </c>
    </row>
    <row r="49" spans="1:12">
      <c r="A49" s="38">
        <f>[6]Input!A49</f>
        <v>47</v>
      </c>
      <c r="B49" s="38" t="str">
        <f>[6]Input!B49</f>
        <v>IND_IS_BOF_EXS</v>
      </c>
      <c r="C49" s="38" t="str">
        <f>[6]Input!C49</f>
        <v>IND_COK</v>
      </c>
      <c r="D49" s="38">
        <f>[6]Input!D49</f>
        <v>239.73569052102951</v>
      </c>
      <c r="E49" s="38">
        <f>[6]Input!E49</f>
        <v>199.7797421008579</v>
      </c>
      <c r="F49" s="38">
        <f>[6]Input!F49</f>
        <v>159.82379368068649</v>
      </c>
      <c r="G49" s="38">
        <f>[6]Input!G49</f>
        <v>119.8678452605147</v>
      </c>
      <c r="H49" s="38">
        <f>[6]Input!H49</f>
        <v>41.248817031382558</v>
      </c>
      <c r="I49" s="38">
        <f>[6]Input!I49</f>
        <v>22.27749095650298</v>
      </c>
      <c r="J49" s="38">
        <f>[6]Input!J49</f>
        <v>0</v>
      </c>
      <c r="K49" s="38">
        <f>[6]Input!K49</f>
        <v>0</v>
      </c>
      <c r="L49" s="38">
        <f>[6]Input!L49</f>
        <v>0</v>
      </c>
    </row>
    <row r="50" spans="1:12">
      <c r="A50" s="38">
        <f>[6]Input!A50</f>
        <v>48</v>
      </c>
      <c r="B50" s="38" t="str">
        <f>[6]Input!B50</f>
        <v>IND_IS_BOF_EXS</v>
      </c>
      <c r="C50" s="38" t="str">
        <f>[6]Input!C50</f>
        <v>IND_COG</v>
      </c>
      <c r="D50" s="38">
        <f>[6]Input!D50</f>
        <v>70.757407407407399</v>
      </c>
      <c r="E50" s="38">
        <f>[6]Input!E50</f>
        <v>58.964506172839492</v>
      </c>
      <c r="F50" s="38">
        <f>[6]Input!F50</f>
        <v>47.171604938271578</v>
      </c>
      <c r="G50" s="38">
        <f>[6]Input!G50</f>
        <v>35.378703703703707</v>
      </c>
      <c r="H50" s="38">
        <f>[6]Input!H50</f>
        <v>34.583800572584913</v>
      </c>
      <c r="I50" s="38">
        <f>[6]Input!I50</f>
        <v>18.677876359729371</v>
      </c>
      <c r="J50" s="38">
        <f>[6]Input!J50</f>
        <v>0</v>
      </c>
      <c r="K50" s="38">
        <f>[6]Input!K50</f>
        <v>0</v>
      </c>
      <c r="L50" s="38">
        <f>[6]Input!L50</f>
        <v>0</v>
      </c>
    </row>
    <row r="51" spans="1:12">
      <c r="A51" s="38">
        <f>[6]Input!A51</f>
        <v>49</v>
      </c>
      <c r="B51" s="38" t="str">
        <f>[6]Input!B51</f>
        <v>IND_IS_BOF_EXS</v>
      </c>
      <c r="C51" s="38" t="str">
        <f>[6]Input!C51</f>
        <v>IND_BFG</v>
      </c>
      <c r="D51" s="38">
        <f>[6]Input!D51</f>
        <v>172.9359008160703</v>
      </c>
      <c r="E51" s="38">
        <f>[6]Input!E51</f>
        <v>144.1132506800586</v>
      </c>
      <c r="F51" s="38">
        <f>[6]Input!F51</f>
        <v>115.29060054404719</v>
      </c>
      <c r="G51" s="38">
        <f>[6]Input!G51</f>
        <v>86.467950408035321</v>
      </c>
      <c r="H51" s="38">
        <f>[6]Input!H51</f>
        <v>29.755274716985308</v>
      </c>
      <c r="I51" s="38">
        <f>[6]Input!I51</f>
        <v>16.07010603265498</v>
      </c>
      <c r="J51" s="38">
        <f>[6]Input!J51</f>
        <v>0</v>
      </c>
      <c r="K51" s="38">
        <f>[6]Input!K51</f>
        <v>0</v>
      </c>
      <c r="L51" s="38">
        <f>[6]Input!L51</f>
        <v>0</v>
      </c>
    </row>
    <row r="52" spans="1:12">
      <c r="A52" s="38">
        <f>[6]Input!A52</f>
        <v>50</v>
      </c>
      <c r="B52" s="38" t="str">
        <f>[6]Input!B52</f>
        <v>IND_IS_BOF_EXS</v>
      </c>
      <c r="C52" s="38" t="str">
        <f>[6]Input!C52</f>
        <v>IND_PTC</v>
      </c>
      <c r="D52" s="38">
        <f>[6]Input!D52</f>
        <v>132.87995930291399</v>
      </c>
      <c r="E52" s="38">
        <f>[6]Input!E52</f>
        <v>116.52985457208641</v>
      </c>
      <c r="F52" s="38">
        <f>[6]Input!F52</f>
        <v>93.223883657668665</v>
      </c>
      <c r="G52" s="38">
        <f>[6]Input!G52</f>
        <v>4.7971123666038933</v>
      </c>
      <c r="H52" s="38">
        <f>[6]Input!H52</f>
        <v>1.6507780702904471</v>
      </c>
      <c r="I52" s="38">
        <f>[6]Input!I52</f>
        <v>0.89154541096560214</v>
      </c>
      <c r="J52" s="38">
        <f>[6]Input!J52</f>
        <v>0</v>
      </c>
      <c r="K52" s="38">
        <f>[6]Input!K52</f>
        <v>0</v>
      </c>
      <c r="L52" s="38">
        <f>[6]Input!L52</f>
        <v>0</v>
      </c>
    </row>
    <row r="53" spans="1:12">
      <c r="A53" s="38">
        <f>[6]Input!A53</f>
        <v>51</v>
      </c>
      <c r="B53" s="38" t="str">
        <f>[6]Input!B53</f>
        <v>IND_IS_DRI_EXS</v>
      </c>
      <c r="C53" s="38" t="str">
        <f>[6]Input!C53</f>
        <v>IND_NGA</v>
      </c>
      <c r="D53" s="38">
        <f>[6]Input!D53</f>
        <v>7.6608792846498313</v>
      </c>
      <c r="E53" s="38">
        <f>[6]Input!E53</f>
        <v>6.3840660705414809</v>
      </c>
      <c r="F53" s="38">
        <f>[6]Input!F53</f>
        <v>5.1072528564331847</v>
      </c>
      <c r="G53" s="38">
        <f>[6]Input!G53</f>
        <v>1.612816691505135</v>
      </c>
      <c r="H53" s="38">
        <f>[6]Input!H53</f>
        <v>0.80640834575223264</v>
      </c>
      <c r="I53" s="38">
        <f>[6]Input!I53</f>
        <v>0</v>
      </c>
      <c r="J53" s="38">
        <f>[6]Input!J53</f>
        <v>0</v>
      </c>
      <c r="K53" s="38">
        <f>[6]Input!K53</f>
        <v>0</v>
      </c>
      <c r="L53" s="38">
        <f>[6]Input!L53</f>
        <v>0</v>
      </c>
    </row>
    <row r="54" spans="1:12">
      <c r="A54" s="38">
        <f>[6]Input!A54</f>
        <v>52</v>
      </c>
      <c r="B54" s="38" t="str">
        <f>[6]Input!B54</f>
        <v>IND_IS_DRI_EXS</v>
      </c>
      <c r="C54" s="38" t="str">
        <f>[6]Input!C54</f>
        <v>IND_BIO</v>
      </c>
      <c r="D54" s="38">
        <f>[6]Input!D54</f>
        <v>0.39143822652757071</v>
      </c>
      <c r="E54" s="38">
        <f>[6]Input!E54</f>
        <v>0.52443492300049666</v>
      </c>
      <c r="F54" s="38">
        <f>[6]Input!F54</f>
        <v>0.41954793840039739</v>
      </c>
      <c r="G54" s="38">
        <f>[6]Input!G54</f>
        <v>0.1103754692711628</v>
      </c>
      <c r="H54" s="38">
        <f>[6]Input!H54</f>
        <v>6.6244411326347633E-2</v>
      </c>
      <c r="I54" s="38">
        <f>[6]Input!I54</f>
        <v>0</v>
      </c>
      <c r="J54" s="38">
        <f>[6]Input!J54</f>
        <v>0</v>
      </c>
      <c r="K54" s="38">
        <f>[6]Input!K54</f>
        <v>0</v>
      </c>
      <c r="L54" s="38">
        <f>[6]Input!L54</f>
        <v>0</v>
      </c>
    </row>
    <row r="55" spans="1:12">
      <c r="A55" s="38">
        <f>[6]Input!A55</f>
        <v>53</v>
      </c>
      <c r="B55" s="38" t="str">
        <f>[6]Input!B55</f>
        <v>IND_IS_DRI_EXS</v>
      </c>
      <c r="C55" s="38" t="str">
        <f>[6]Input!C55</f>
        <v>IND_COA</v>
      </c>
      <c r="D55" s="38">
        <f>[6]Input!D55</f>
        <v>0.21902384500745309</v>
      </c>
      <c r="E55" s="38">
        <f>[6]Input!E55</f>
        <v>0.18251987083954299</v>
      </c>
      <c r="F55" s="38">
        <f>[6]Input!F55</f>
        <v>0.14601589667163439</v>
      </c>
      <c r="G55" s="38">
        <f>[6]Input!G55</f>
        <v>4.6110283159461182E-2</v>
      </c>
      <c r="H55" s="38">
        <f>[6]Input!H55</f>
        <v>2.3055141579721009E-2</v>
      </c>
      <c r="I55" s="38">
        <f>[6]Input!I55</f>
        <v>0</v>
      </c>
      <c r="J55" s="38">
        <f>[6]Input!J55</f>
        <v>0</v>
      </c>
      <c r="K55" s="38">
        <f>[6]Input!K55</f>
        <v>0</v>
      </c>
      <c r="L55" s="38">
        <f>[6]Input!L55</f>
        <v>0</v>
      </c>
    </row>
    <row r="56" spans="1:12">
      <c r="A56" s="38">
        <f>[6]Input!A56</f>
        <v>54</v>
      </c>
      <c r="B56" s="38" t="str">
        <f>[6]Input!B56</f>
        <v>IND_IS_SCR_EXS</v>
      </c>
      <c r="C56" s="38" t="str">
        <f>[6]Input!C56</f>
        <v>IND_NGA</v>
      </c>
      <c r="D56" s="38">
        <f>[6]Input!D56</f>
        <v>86.799774466371304</v>
      </c>
      <c r="E56" s="38">
        <f>[6]Input!E56</f>
        <v>72.333145388642777</v>
      </c>
      <c r="F56" s="38">
        <f>[6]Input!F56</f>
        <v>57.866516310914221</v>
      </c>
      <c r="G56" s="38">
        <f>[6]Input!G56</f>
        <v>43.399887233185659</v>
      </c>
      <c r="H56" s="38">
        <f>[6]Input!H56</f>
        <v>28.933258155457111</v>
      </c>
      <c r="I56" s="38">
        <f>[6]Input!I56</f>
        <v>14.466629077728561</v>
      </c>
      <c r="J56" s="38">
        <f>[6]Input!J56</f>
        <v>0</v>
      </c>
      <c r="K56" s="38">
        <f>[6]Input!K56</f>
        <v>0</v>
      </c>
      <c r="L56" s="38">
        <f>[6]Input!L56</f>
        <v>0</v>
      </c>
    </row>
    <row r="57" spans="1:12">
      <c r="A57" s="38">
        <f>[6]Input!A57</f>
        <v>55</v>
      </c>
      <c r="B57" s="38" t="str">
        <f>[6]Input!B57</f>
        <v>IND_IS_SCR_EXS</v>
      </c>
      <c r="C57" s="38" t="str">
        <f>[6]Input!C57</f>
        <v>IND_BIO</v>
      </c>
      <c r="D57" s="38">
        <f>[6]Input!D57</f>
        <v>45.783208054772452</v>
      </c>
      <c r="E57" s="38">
        <f>[6]Input!E57</f>
        <v>61.338703181635132</v>
      </c>
      <c r="F57" s="38">
        <f>[6]Input!F57</f>
        <v>49.070962545308113</v>
      </c>
      <c r="G57" s="38">
        <f>[6]Input!G57</f>
        <v>24.62135545710834</v>
      </c>
      <c r="H57" s="38">
        <f>[6]Input!H57</f>
        <v>24.535481272654049</v>
      </c>
      <c r="I57" s="38">
        <f>[6]Input!I57</f>
        <v>12.26774063632703</v>
      </c>
      <c r="J57" s="38">
        <f>[6]Input!J57</f>
        <v>0</v>
      </c>
      <c r="K57" s="38">
        <f>[6]Input!K57</f>
        <v>0</v>
      </c>
      <c r="L57" s="38">
        <f>[6]Input!L57</f>
        <v>0</v>
      </c>
    </row>
    <row r="58" spans="1:12">
      <c r="A58" s="38">
        <f>[6]Input!A58</f>
        <v>56</v>
      </c>
      <c r="B58" s="38" t="str">
        <f>[6]Input!B58</f>
        <v>IND_IS_SCR_EXS</v>
      </c>
      <c r="C58" s="38" t="str">
        <f>[6]Input!C58</f>
        <v>IND_COA</v>
      </c>
      <c r="D58" s="38">
        <f>[6]Input!D58</f>
        <v>13.634087797019729</v>
      </c>
      <c r="E58" s="38">
        <f>[6]Input!E58</f>
        <v>11.36173983084978</v>
      </c>
      <c r="F58" s="38">
        <f>[6]Input!F58</f>
        <v>9.089391864679822</v>
      </c>
      <c r="G58" s="38">
        <f>[6]Input!G58</f>
        <v>6.8170438985098682</v>
      </c>
      <c r="H58" s="38">
        <f>[6]Input!H58</f>
        <v>4.5446959323399119</v>
      </c>
      <c r="I58" s="38">
        <f>[6]Input!I58</f>
        <v>2.2723479661699559</v>
      </c>
      <c r="J58" s="38">
        <f>[6]Input!J58</f>
        <v>0</v>
      </c>
      <c r="K58" s="38">
        <f>[6]Input!K58</f>
        <v>0</v>
      </c>
      <c r="L58" s="38">
        <f>[6]Input!L58</f>
        <v>0</v>
      </c>
    </row>
    <row r="59" spans="1:12">
      <c r="A59" s="38">
        <f>[6]Input!A59</f>
        <v>57</v>
      </c>
      <c r="B59" s="38" t="str">
        <f>[6]Input!B59</f>
        <v>IND_FEA_EXS</v>
      </c>
      <c r="C59" s="38" t="str">
        <f>[6]Input!C59</f>
        <v>IND_COA</v>
      </c>
      <c r="D59" s="38">
        <f>[6]Input!D59</f>
        <v>117.1974857601988</v>
      </c>
      <c r="E59" s="38">
        <f>[6]Input!E59</f>
        <v>14.811768922916791</v>
      </c>
      <c r="F59" s="38">
        <f>[6]Input!F59</f>
        <v>11.017362588156271</v>
      </c>
      <c r="G59" s="38">
        <f>[6]Input!G59</f>
        <v>18.570910144778331</v>
      </c>
      <c r="H59" s="38">
        <f>[6]Input!H59</f>
        <v>1.7395835665509909</v>
      </c>
      <c r="I59" s="38">
        <f>[6]Input!I59</f>
        <v>0</v>
      </c>
      <c r="J59" s="38">
        <f>[6]Input!J59</f>
        <v>0</v>
      </c>
      <c r="K59" s="38">
        <f>[6]Input!K59</f>
        <v>0</v>
      </c>
      <c r="L59" s="38">
        <f>[6]Input!L59</f>
        <v>0</v>
      </c>
    </row>
    <row r="60" spans="1:12">
      <c r="A60" s="38">
        <f>[6]Input!A60</f>
        <v>58</v>
      </c>
      <c r="B60" s="38" t="str">
        <f>[6]Input!B60</f>
        <v>IND_FEA_EXS</v>
      </c>
      <c r="C60" s="38" t="str">
        <f>[6]Input!C60</f>
        <v>IND_COK</v>
      </c>
      <c r="D60" s="38">
        <f>[6]Input!D60</f>
        <v>16.967916713310199</v>
      </c>
      <c r="E60" s="38">
        <f>[6]Input!E60</f>
        <v>7.1443859845516604</v>
      </c>
      <c r="F60" s="38">
        <f>[6]Input!F60</f>
        <v>11.31194447554013</v>
      </c>
      <c r="G60" s="38">
        <f>[6]Input!G60</f>
        <v>3.5721929922758311</v>
      </c>
      <c r="H60" s="38">
        <f>[6]Input!H60</f>
        <v>5.3708665845740526</v>
      </c>
      <c r="I60" s="38">
        <f>[6]Input!I60</f>
        <v>0</v>
      </c>
      <c r="J60" s="38">
        <f>[6]Input!J60</f>
        <v>0</v>
      </c>
      <c r="K60" s="38">
        <f>[6]Input!K60</f>
        <v>0</v>
      </c>
      <c r="L60" s="38">
        <f>[6]Input!L60</f>
        <v>0</v>
      </c>
    </row>
    <row r="61" spans="1:12">
      <c r="A61" s="38">
        <f>[6]Input!A61</f>
        <v>59</v>
      </c>
      <c r="B61" s="38" t="str">
        <f>[6]Input!B61</f>
        <v>IND_IS_TECH_EXS</v>
      </c>
      <c r="C61" s="38" t="str">
        <f>[6]Input!C61</f>
        <v>IND_IS_BOF</v>
      </c>
      <c r="D61" s="38">
        <f>[6]Input!D61</f>
        <v>119.45335248000001</v>
      </c>
      <c r="E61" s="38">
        <f>[6]Input!E61</f>
        <v>101.23637925425631</v>
      </c>
      <c r="F61" s="38">
        <f>[6]Input!F61</f>
        <v>79.481473155955129</v>
      </c>
      <c r="G61" s="38">
        <f>[6]Input!G61</f>
        <v>67.055234300828857</v>
      </c>
      <c r="H61" s="38">
        <f>[6]Input!H61</f>
        <v>49.048527186204851</v>
      </c>
      <c r="I61" s="38">
        <f>[6]Input!I61</f>
        <v>39.93283771868628</v>
      </c>
      <c r="J61" s="38">
        <f>[6]Input!J61</f>
        <v>30.886755273058078</v>
      </c>
      <c r="K61" s="38">
        <f>[6]Input!K61</f>
        <v>22.03823449631146</v>
      </c>
      <c r="L61" s="38">
        <f>[6]Input!L61</f>
        <v>13.213258609272559</v>
      </c>
    </row>
    <row r="62" spans="1:12">
      <c r="A62" s="38">
        <f>[6]Input!A62</f>
        <v>60</v>
      </c>
      <c r="B62" s="38" t="str">
        <f>[6]Input!B62</f>
        <v>IND_IS_TECH_EXS</v>
      </c>
      <c r="C62" s="38" t="str">
        <f>[6]Input!C62</f>
        <v>IND_IS_EAF</v>
      </c>
      <c r="D62" s="38">
        <f>[6]Input!D62</f>
        <v>0.58844015999999444</v>
      </c>
      <c r="E62" s="38">
        <f>[6]Input!E62</f>
        <v>12.587720704201811</v>
      </c>
      <c r="F62" s="38">
        <f>[6]Input!F62</f>
        <v>23.247182321915211</v>
      </c>
      <c r="G62" s="38">
        <f>[6]Input!G62</f>
        <v>36.668548604592701</v>
      </c>
      <c r="H62" s="38">
        <f>[6]Input!H62</f>
        <v>47.898952330278199</v>
      </c>
      <c r="I62" s="38">
        <f>[6]Input!I62</f>
        <v>51.464755055108832</v>
      </c>
      <c r="J62" s="38">
        <f>[6]Input!J62</f>
        <v>54.951895884581873</v>
      </c>
      <c r="K62" s="38">
        <f>[6]Input!K62</f>
        <v>58.642512393618539</v>
      </c>
      <c r="L62" s="38">
        <f>[6]Input!L62</f>
        <v>62.291076300856353</v>
      </c>
    </row>
    <row r="63" spans="1:12">
      <c r="A63" s="38">
        <f>[6]Input!A63</f>
        <v>61</v>
      </c>
      <c r="B63" s="38" t="str">
        <f>[6]Input!B63</f>
        <v>IND_IS_TECH_EXS</v>
      </c>
      <c r="C63" s="38" t="str">
        <f>[6]Input!C63</f>
        <v>IND_IS_SCR</v>
      </c>
      <c r="D63" s="38">
        <f>[6]Input!D63</f>
        <v>76.104927359999991</v>
      </c>
      <c r="E63" s="38">
        <f>[6]Input!E63</f>
        <v>80.580853002187666</v>
      </c>
      <c r="F63" s="38">
        <f>[6]Input!F63</f>
        <v>81.043536790234043</v>
      </c>
      <c r="G63" s="38">
        <f>[6]Input!G63</f>
        <v>91.062663865323159</v>
      </c>
      <c r="H63" s="38">
        <f>[6]Input!H63</f>
        <v>94.648329804629697</v>
      </c>
      <c r="I63" s="38">
        <f>[6]Input!I63</f>
        <v>99.212611134015319</v>
      </c>
      <c r="J63" s="38">
        <f>[6]Input!J63</f>
        <v>103.65064499609061</v>
      </c>
      <c r="K63" s="38">
        <f>[6]Input!K63</f>
        <v>108.4886479281943</v>
      </c>
      <c r="L63" s="38">
        <f>[6]Input!L63</f>
        <v>113.2565023651933</v>
      </c>
    </row>
    <row r="64" spans="1:12">
      <c r="A64" s="38">
        <f>[6]Input!A64</f>
        <v>62</v>
      </c>
      <c r="B64" s="38" t="str">
        <f>[6]Input!B64</f>
        <v>IND_IS_EC_EXS</v>
      </c>
      <c r="C64" s="38" t="str">
        <f>[6]Input!C64</f>
        <v>IND_IS_ELC</v>
      </c>
      <c r="D64" s="38">
        <f>[6]Input!D64</f>
        <v>60.883944</v>
      </c>
      <c r="E64" s="38">
        <f>[6]Input!E64</f>
        <v>0</v>
      </c>
      <c r="F64" s="38">
        <f>[6]Input!F64</f>
        <v>0</v>
      </c>
      <c r="G64" s="38">
        <f>[6]Input!G64</f>
        <v>0</v>
      </c>
      <c r="H64" s="38">
        <f>[6]Input!H64</f>
        <v>0</v>
      </c>
      <c r="I64" s="38">
        <f>[6]Input!I64</f>
        <v>0</v>
      </c>
      <c r="J64" s="38">
        <f>[6]Input!J64</f>
        <v>0</v>
      </c>
      <c r="K64" s="38">
        <f>[6]Input!K64</f>
        <v>0</v>
      </c>
      <c r="L64" s="38">
        <f>[6]Input!L64</f>
        <v>0</v>
      </c>
    </row>
    <row r="65" spans="1:12">
      <c r="A65" s="38">
        <f>[6]Input!A65</f>
        <v>63</v>
      </c>
      <c r="B65" s="38" t="str">
        <f>[6]Input!B65</f>
        <v>IND_IS_EC_NEW</v>
      </c>
      <c r="C65" s="38" t="str">
        <f>[6]Input!C65</f>
        <v>IND_IS_ELC</v>
      </c>
      <c r="D65" s="38">
        <f>[6]Input!D65</f>
        <v>248.38893063652679</v>
      </c>
      <c r="E65" s="38">
        <f>[6]Input!E65</f>
        <v>238.70657600976</v>
      </c>
      <c r="F65" s="38">
        <f>[6]Input!F65</f>
        <v>330.25745198191851</v>
      </c>
      <c r="G65" s="38">
        <f>[6]Input!G65</f>
        <v>400.35438660752772</v>
      </c>
      <c r="H65" s="38">
        <f>[6]Input!H65</f>
        <v>443.08018114704549</v>
      </c>
      <c r="I65" s="38">
        <f>[6]Input!I65</f>
        <v>454.03493171335782</v>
      </c>
      <c r="J65" s="38">
        <f>[6]Input!J65</f>
        <v>492.7377028277848</v>
      </c>
      <c r="K65" s="38">
        <f>[6]Input!K65</f>
        <v>492.73770282778497</v>
      </c>
      <c r="L65" s="38">
        <f>[6]Input!L65</f>
        <v>492.73770282778742</v>
      </c>
    </row>
    <row r="66" spans="1:12">
      <c r="A66" s="38">
        <f>[6]Input!A66</f>
        <v>64</v>
      </c>
      <c r="B66" s="38" t="str">
        <f>[6]Input!B66</f>
        <v>IND_NF_ALU_EXS</v>
      </c>
      <c r="C66" s="38" t="str">
        <f>[6]Input!C66</f>
        <v>IND_NGA</v>
      </c>
      <c r="D66" s="38">
        <f>[6]Input!D66</f>
        <v>32.307952549132303</v>
      </c>
      <c r="E66" s="38">
        <f>[6]Input!E66</f>
        <v>31.583739641234239</v>
      </c>
      <c r="F66" s="38">
        <f>[6]Input!F66</f>
        <v>15.813643926788711</v>
      </c>
      <c r="G66" s="38">
        <f>[6]Input!G66</f>
        <v>12.910258908983399</v>
      </c>
      <c r="H66" s="38">
        <f>[6]Input!H66</f>
        <v>7.1655574043260293</v>
      </c>
      <c r="I66" s="38">
        <f>[6]Input!I66</f>
        <v>7.0762253204687822</v>
      </c>
      <c r="J66" s="38">
        <f>[6]Input!J66</f>
        <v>0</v>
      </c>
      <c r="K66" s="38">
        <f>[6]Input!K66</f>
        <v>0</v>
      </c>
      <c r="L66" s="38">
        <f>[6]Input!L66</f>
        <v>0</v>
      </c>
    </row>
    <row r="67" spans="1:12">
      <c r="A67" s="38">
        <f>[6]Input!A67</f>
        <v>65</v>
      </c>
      <c r="B67" s="38" t="str">
        <f>[6]Input!B67</f>
        <v>IND_NF_ALU_EXS</v>
      </c>
      <c r="C67" s="38" t="str">
        <f>[6]Input!C67</f>
        <v>IND_HFO</v>
      </c>
      <c r="D67" s="38">
        <f>[6]Input!D67</f>
        <v>20.697282101787899</v>
      </c>
      <c r="E67" s="38">
        <f>[6]Input!E67</f>
        <v>20.23333320766568</v>
      </c>
      <c r="F67" s="38">
        <f>[6]Input!F67</f>
        <v>10.13061564059899</v>
      </c>
      <c r="G67" s="38">
        <f>[6]Input!G67</f>
        <v>8.2706346135674895</v>
      </c>
      <c r="H67" s="38">
        <f>[6]Input!H67</f>
        <v>1.4825291181364351</v>
      </c>
      <c r="I67" s="38">
        <f>[6]Input!I67</f>
        <v>1.464046618028024</v>
      </c>
      <c r="J67" s="38">
        <f>[6]Input!J67</f>
        <v>0</v>
      </c>
      <c r="K67" s="38">
        <f>[6]Input!K67</f>
        <v>0</v>
      </c>
      <c r="L67" s="38">
        <f>[6]Input!L67</f>
        <v>0</v>
      </c>
    </row>
    <row r="68" spans="1:12">
      <c r="A68" s="38">
        <f>[6]Input!A68</f>
        <v>66</v>
      </c>
      <c r="B68" s="38" t="str">
        <f>[6]Input!B68</f>
        <v>IND_NF_ALU_EXS</v>
      </c>
      <c r="C68" s="38" t="str">
        <f>[6]Input!C68</f>
        <v>IND_COA</v>
      </c>
      <c r="D68" s="38">
        <f>[6]Input!D68</f>
        <v>6.310146982252399</v>
      </c>
      <c r="E68" s="38">
        <f>[6]Input!E68</f>
        <v>6.1686991486785612</v>
      </c>
      <c r="F68" s="38">
        <f>[6]Input!F68</f>
        <v>3.0886023294509162</v>
      </c>
      <c r="G68" s="38">
        <f>[6]Input!G68</f>
        <v>2.5215349431608209</v>
      </c>
      <c r="H68" s="38">
        <f>[6]Input!H68</f>
        <v>1.0295341098169679</v>
      </c>
      <c r="I68" s="38">
        <f>[6]Input!I68</f>
        <v>1.0166990402972389</v>
      </c>
      <c r="J68" s="38">
        <f>[6]Input!J68</f>
        <v>0</v>
      </c>
      <c r="K68" s="38">
        <f>[6]Input!K68</f>
        <v>0</v>
      </c>
      <c r="L68" s="38">
        <f>[6]Input!L68</f>
        <v>0</v>
      </c>
    </row>
    <row r="69" spans="1:12">
      <c r="A69" s="38">
        <f>[6]Input!A69</f>
        <v>67</v>
      </c>
      <c r="B69" s="38" t="str">
        <f>[6]Input!B69</f>
        <v>IND_NF_ALU_EXS</v>
      </c>
      <c r="C69" s="38" t="str">
        <f>[6]Input!C69</f>
        <v>IND_COK</v>
      </c>
      <c r="D69" s="38">
        <f>[6]Input!D69</f>
        <v>5.3005234650920174</v>
      </c>
      <c r="E69" s="38">
        <f>[6]Input!E69</f>
        <v>5.1817072848899919</v>
      </c>
      <c r="F69" s="38">
        <f>[6]Input!F69</f>
        <v>2.5944259567387689</v>
      </c>
      <c r="G69" s="38">
        <f>[6]Input!G69</f>
        <v>2.1180893522550899</v>
      </c>
      <c r="H69" s="38">
        <f>[6]Input!H69</f>
        <v>0.86480865224625303</v>
      </c>
      <c r="I69" s="38">
        <f>[6]Input!I69</f>
        <v>0.85402719384968062</v>
      </c>
      <c r="J69" s="38">
        <f>[6]Input!J69</f>
        <v>0</v>
      </c>
      <c r="K69" s="38">
        <f>[6]Input!K69</f>
        <v>0</v>
      </c>
      <c r="L69" s="38">
        <f>[6]Input!L69</f>
        <v>0</v>
      </c>
    </row>
    <row r="70" spans="1:12">
      <c r="A70" s="38">
        <f>[6]Input!A70</f>
        <v>68</v>
      </c>
      <c r="B70" s="38" t="str">
        <f>[6]Input!B70</f>
        <v>IND_NF_COP_EXS</v>
      </c>
      <c r="C70" s="38" t="str">
        <f>[6]Input!C70</f>
        <v>IND_NGA</v>
      </c>
      <c r="D70" s="38">
        <f>[6]Input!D70</f>
        <v>7.5006993006993001</v>
      </c>
      <c r="E70" s="38">
        <f>[6]Input!E70</f>
        <v>6.2505827505827503</v>
      </c>
      <c r="F70" s="38">
        <f>[6]Input!F70</f>
        <v>5.0004662004662022</v>
      </c>
      <c r="G70" s="38">
        <f>[6]Input!G70</f>
        <v>1.5790945896209061</v>
      </c>
      <c r="H70" s="38">
        <f>[6]Input!H70</f>
        <v>1.7064409274935579</v>
      </c>
      <c r="I70" s="38">
        <f>[6]Input!I70</f>
        <v>0</v>
      </c>
      <c r="J70" s="38">
        <f>[6]Input!J70</f>
        <v>0</v>
      </c>
      <c r="K70" s="38">
        <f>[6]Input!K70</f>
        <v>0</v>
      </c>
      <c r="L70" s="38">
        <f>[6]Input!L70</f>
        <v>0</v>
      </c>
    </row>
    <row r="71" spans="1:12">
      <c r="A71" s="38">
        <f>[6]Input!A71</f>
        <v>69</v>
      </c>
      <c r="B71" s="38" t="str">
        <f>[6]Input!B71</f>
        <v>IND_NF_COP_EXS</v>
      </c>
      <c r="C71" s="38" t="str">
        <f>[6]Input!C71</f>
        <v>IND_HFO</v>
      </c>
      <c r="D71" s="38">
        <f>[6]Input!D71</f>
        <v>10.827622377622371</v>
      </c>
      <c r="E71" s="38">
        <f>[6]Input!E71</f>
        <v>9.0230186480186418</v>
      </c>
      <c r="F71" s="38">
        <f>[6]Input!F71</f>
        <v>7.218414918414914</v>
      </c>
      <c r="G71" s="38">
        <f>[6]Input!G71</f>
        <v>2.2794994479205002</v>
      </c>
      <c r="H71" s="38">
        <f>[6]Input!H71</f>
        <v>0.2228560912771439</v>
      </c>
      <c r="I71" s="38">
        <f>[6]Input!I71</f>
        <v>0</v>
      </c>
      <c r="J71" s="38">
        <f>[6]Input!J71</f>
        <v>0</v>
      </c>
      <c r="K71" s="38">
        <f>[6]Input!K71</f>
        <v>0</v>
      </c>
      <c r="L71" s="38">
        <f>[6]Input!L71</f>
        <v>0</v>
      </c>
    </row>
    <row r="72" spans="1:12">
      <c r="A72" s="38">
        <f>[6]Input!A72</f>
        <v>70</v>
      </c>
      <c r="B72" s="38" t="str">
        <f>[6]Input!B72</f>
        <v>IND_NF_COP_EXS</v>
      </c>
      <c r="C72" s="38" t="str">
        <f>[6]Input!C72</f>
        <v>IND_COA</v>
      </c>
      <c r="D72" s="38">
        <f>[6]Input!D72</f>
        <v>1.4517482517482521</v>
      </c>
      <c r="E72" s="38">
        <f>[6]Input!E72</f>
        <v>1.20979020979021</v>
      </c>
      <c r="F72" s="38">
        <f>[6]Input!F72</f>
        <v>0.96783216783216808</v>
      </c>
      <c r="G72" s="38">
        <f>[6]Input!G72</f>
        <v>0.30563121089436879</v>
      </c>
      <c r="H72" s="38">
        <f>[6]Input!H72</f>
        <v>0.15281560544718431</v>
      </c>
      <c r="I72" s="38">
        <f>[6]Input!I72</f>
        <v>0</v>
      </c>
      <c r="J72" s="38">
        <f>[6]Input!J72</f>
        <v>0</v>
      </c>
      <c r="K72" s="38">
        <f>[6]Input!K72</f>
        <v>0</v>
      </c>
      <c r="L72" s="38">
        <f>[6]Input!L72</f>
        <v>0</v>
      </c>
    </row>
    <row r="73" spans="1:12">
      <c r="A73" s="38">
        <f>[6]Input!A73</f>
        <v>71</v>
      </c>
      <c r="B73" s="38" t="str">
        <f>[6]Input!B73</f>
        <v>IND_NF_COP_EXS</v>
      </c>
      <c r="C73" s="38" t="str">
        <f>[6]Input!C73</f>
        <v>IND_COK</v>
      </c>
      <c r="D73" s="38">
        <f>[6]Input!D73</f>
        <v>2.4800699300699338</v>
      </c>
      <c r="E73" s="38">
        <f>[6]Input!E73</f>
        <v>2.0667249417249418</v>
      </c>
      <c r="F73" s="38">
        <f>[6]Input!F73</f>
        <v>1.653379953379954</v>
      </c>
      <c r="G73" s="38">
        <f>[6]Input!G73</f>
        <v>0.52211998527787995</v>
      </c>
      <c r="H73" s="38">
        <f>[6]Input!H73</f>
        <v>0.26105999263893992</v>
      </c>
      <c r="I73" s="38">
        <f>[6]Input!I73</f>
        <v>0</v>
      </c>
      <c r="J73" s="38">
        <f>[6]Input!J73</f>
        <v>0</v>
      </c>
      <c r="K73" s="38">
        <f>[6]Input!K73</f>
        <v>0</v>
      </c>
      <c r="L73" s="38">
        <f>[6]Input!L73</f>
        <v>0</v>
      </c>
    </row>
    <row r="74" spans="1:12">
      <c r="A74" s="38">
        <f>[6]Input!A74</f>
        <v>72</v>
      </c>
      <c r="B74" s="38" t="str">
        <f>[6]Input!B74</f>
        <v>IND_NF_ZNC_EXS</v>
      </c>
      <c r="C74" s="38" t="str">
        <f>[6]Input!C74</f>
        <v>IND_NGA</v>
      </c>
      <c r="D74" s="38">
        <f>[6]Input!D74</f>
        <v>2.5577637765657322</v>
      </c>
      <c r="E74" s="38">
        <f>[6]Input!E74</f>
        <v>2.1314698138047761</v>
      </c>
      <c r="F74" s="38">
        <f>[6]Input!F74</f>
        <v>1.705175851043822</v>
      </c>
      <c r="G74" s="38">
        <f>[6]Input!G74</f>
        <v>1.2788818882828661</v>
      </c>
      <c r="H74" s="38">
        <f>[6]Input!H74</f>
        <v>0.85258792552191187</v>
      </c>
      <c r="I74" s="38">
        <f>[6]Input!I74</f>
        <v>0.42629396276095533</v>
      </c>
      <c r="J74" s="38">
        <f>[6]Input!J74</f>
        <v>0</v>
      </c>
      <c r="K74" s="38">
        <f>[6]Input!K74</f>
        <v>0</v>
      </c>
      <c r="L74" s="38">
        <f>[6]Input!L74</f>
        <v>0</v>
      </c>
    </row>
    <row r="75" spans="1:12">
      <c r="A75" s="38">
        <f>[6]Input!A75</f>
        <v>73</v>
      </c>
      <c r="B75" s="38" t="str">
        <f>[6]Input!B75</f>
        <v>IND_NF_ZNC_EXS</v>
      </c>
      <c r="C75" s="38" t="str">
        <f>[6]Input!C75</f>
        <v>IND_HFO</v>
      </c>
      <c r="D75" s="38">
        <f>[6]Input!D75</f>
        <v>1.4597338724844859</v>
      </c>
      <c r="E75" s="38">
        <f>[6]Input!E75</f>
        <v>1.21644489373707</v>
      </c>
      <c r="F75" s="38">
        <f>[6]Input!F75</f>
        <v>0.9731559149896547</v>
      </c>
      <c r="G75" s="38">
        <f>[6]Input!G75</f>
        <v>0.72986693624224119</v>
      </c>
      <c r="H75" s="38">
        <f>[6]Input!H75</f>
        <v>0.48657795749482791</v>
      </c>
      <c r="I75" s="38">
        <f>[6]Input!I75</f>
        <v>0.24328897874741401</v>
      </c>
      <c r="J75" s="38">
        <f>[6]Input!J75</f>
        <v>0</v>
      </c>
      <c r="K75" s="38">
        <f>[6]Input!K75</f>
        <v>0</v>
      </c>
      <c r="L75" s="38">
        <f>[6]Input!L75</f>
        <v>0</v>
      </c>
    </row>
    <row r="76" spans="1:12">
      <c r="A76" s="38">
        <f>[6]Input!A76</f>
        <v>74</v>
      </c>
      <c r="B76" s="38" t="str">
        <f>[6]Input!B76</f>
        <v>IND_NF_AMN_EXS</v>
      </c>
      <c r="C76" s="38" t="str">
        <f>[6]Input!C76</f>
        <v>IND_NGA</v>
      </c>
      <c r="D76" s="38">
        <f>[6]Input!D76</f>
        <v>6.2868134263295543</v>
      </c>
      <c r="E76" s="38">
        <f>[6]Input!E76</f>
        <v>5.2390111886079609</v>
      </c>
      <c r="F76" s="38">
        <f>[6]Input!F76</f>
        <v>4.1912089508863692</v>
      </c>
      <c r="G76" s="38">
        <f>[6]Input!G76</f>
        <v>3.1434067131647772</v>
      </c>
      <c r="H76" s="38">
        <f>[6]Input!H76</f>
        <v>19.172551583841901</v>
      </c>
      <c r="I76" s="38">
        <f>[6]Input!I76</f>
        <v>9.5862757919209578</v>
      </c>
      <c r="J76" s="38">
        <f>[6]Input!J76</f>
        <v>0</v>
      </c>
      <c r="K76" s="38">
        <f>[6]Input!K76</f>
        <v>0</v>
      </c>
      <c r="L76" s="38">
        <f>[6]Input!L76</f>
        <v>0</v>
      </c>
    </row>
    <row r="77" spans="1:12">
      <c r="A77" s="38">
        <f>[6]Input!A77</f>
        <v>75</v>
      </c>
      <c r="B77" s="38" t="str">
        <f>[6]Input!B77</f>
        <v>IND_NF_AMN_EXS</v>
      </c>
      <c r="C77" s="38" t="str">
        <f>[6]Input!C77</f>
        <v>IND_HFO</v>
      </c>
      <c r="D77" s="38">
        <f>[6]Input!D77</f>
        <v>54.775534001743672</v>
      </c>
      <c r="E77" s="38">
        <f>[6]Input!E77</f>
        <v>45.646278334786388</v>
      </c>
      <c r="F77" s="38">
        <f>[6]Input!F77</f>
        <v>36.517022667829117</v>
      </c>
      <c r="G77" s="38">
        <f>[6]Input!G77</f>
        <v>27.38776700087184</v>
      </c>
      <c r="H77" s="38">
        <f>[6]Input!H77</f>
        <v>1.1815642255158381</v>
      </c>
      <c r="I77" s="38">
        <f>[6]Input!I77</f>
        <v>0.59078211275791948</v>
      </c>
      <c r="J77" s="38">
        <f>[6]Input!J77</f>
        <v>0</v>
      </c>
      <c r="K77" s="38">
        <f>[6]Input!K77</f>
        <v>0</v>
      </c>
      <c r="L77" s="38">
        <f>[6]Input!L77</f>
        <v>0</v>
      </c>
    </row>
    <row r="78" spans="1:12">
      <c r="A78" s="38">
        <f>[6]Input!A78</f>
        <v>76</v>
      </c>
      <c r="B78" s="38" t="str">
        <f>[6]Input!B78</f>
        <v>IND_NF_EC_EXS</v>
      </c>
      <c r="C78" s="38" t="str">
        <f>[6]Input!C78</f>
        <v>IND_NF_ELC</v>
      </c>
      <c r="D78" s="38">
        <f>[6]Input!D78</f>
        <v>224.3161833671036</v>
      </c>
      <c r="E78" s="38">
        <f>[6]Input!E78</f>
        <v>220.38426870381909</v>
      </c>
      <c r="F78" s="38">
        <f>[6]Input!F78</f>
        <v>139.12350538871081</v>
      </c>
      <c r="G78" s="38">
        <f>[6]Input!G78</f>
        <v>81.098750000000024</v>
      </c>
      <c r="H78" s="38">
        <f>[6]Input!H78</f>
        <v>0</v>
      </c>
      <c r="I78" s="38">
        <f>[6]Input!I78</f>
        <v>0</v>
      </c>
      <c r="J78" s="38">
        <f>[6]Input!J78</f>
        <v>0</v>
      </c>
      <c r="K78" s="38">
        <f>[6]Input!K78</f>
        <v>0</v>
      </c>
      <c r="L78" s="38">
        <f>[6]Input!L78</f>
        <v>0</v>
      </c>
    </row>
    <row r="79" spans="1:12">
      <c r="A79" s="38">
        <f>[6]Input!A79</f>
        <v>77</v>
      </c>
      <c r="B79" s="38" t="str">
        <f>[6]Input!B79</f>
        <v>IND_NF_TECH_EXS</v>
      </c>
      <c r="C79" s="38" t="str">
        <f>[6]Input!C79</f>
        <v>IND_NF_ALU</v>
      </c>
      <c r="D79" s="38">
        <f>[6]Input!D79</f>
        <v>4.8828645600000007</v>
      </c>
      <c r="E79" s="38">
        <f>[6]Input!E79</f>
        <v>4.8395051168839558</v>
      </c>
      <c r="F79" s="38">
        <f>[6]Input!F79</f>
        <v>4.5748138166135677</v>
      </c>
      <c r="G79" s="38">
        <f>[6]Input!G79</f>
        <v>4.8490020006717218</v>
      </c>
      <c r="H79" s="38">
        <f>[6]Input!H79</f>
        <v>4.7695744653725507</v>
      </c>
      <c r="I79" s="38">
        <f>[6]Input!I79</f>
        <v>4.7450388639474648</v>
      </c>
      <c r="J79" s="38">
        <f>[6]Input!J79</f>
        <v>4.7171350542512043</v>
      </c>
      <c r="K79" s="38">
        <f>[6]Input!K79</f>
        <v>4.7091714497905803</v>
      </c>
      <c r="L79" s="38">
        <f>[6]Input!L79</f>
        <v>4.6990008430811274</v>
      </c>
    </row>
    <row r="80" spans="1:12">
      <c r="A80" s="38">
        <f>[6]Input!A80</f>
        <v>78</v>
      </c>
      <c r="B80" s="38" t="str">
        <f>[6]Input!B80</f>
        <v>IND_NF_TECH_EXS</v>
      </c>
      <c r="C80" s="38" t="str">
        <f>[6]Input!C80</f>
        <v>IND_NF_ZNC</v>
      </c>
      <c r="D80" s="38">
        <f>[6]Input!D80</f>
        <v>2.3032379999999999</v>
      </c>
      <c r="E80" s="38">
        <f>[6]Input!E80</f>
        <v>2.465408267091826</v>
      </c>
      <c r="F80" s="38">
        <f>[6]Input!F80</f>
        <v>2.3305655292182328</v>
      </c>
      <c r="G80" s="38">
        <f>[6]Input!G80</f>
        <v>2.2872650946564721</v>
      </c>
      <c r="H80" s="38">
        <f>[6]Input!H80</f>
        <v>2.2497992761191279</v>
      </c>
      <c r="I80" s="38">
        <f>[6]Input!I80</f>
        <v>2.2382258792205021</v>
      </c>
      <c r="J80" s="38">
        <f>[6]Input!J80</f>
        <v>2.225063704835474</v>
      </c>
      <c r="K80" s="38">
        <f>[6]Input!K80</f>
        <v>2.3990118706480308</v>
      </c>
      <c r="L80" s="38">
        <f>[6]Input!L80</f>
        <v>2.3938306181734061</v>
      </c>
    </row>
    <row r="81" spans="1:12">
      <c r="A81" s="38">
        <f>[6]Input!A81</f>
        <v>79</v>
      </c>
      <c r="B81" s="38" t="str">
        <f>[6]Input!B81</f>
        <v>IND_NF_TECH_EXS</v>
      </c>
      <c r="C81" s="38" t="str">
        <f>[6]Input!C81</f>
        <v>IND_NF_COP</v>
      </c>
      <c r="D81" s="38">
        <f>[6]Input!D81</f>
        <v>1.6890411999999999</v>
      </c>
      <c r="E81" s="38">
        <f>[6]Input!E81</f>
        <v>1.6740426504944499</v>
      </c>
      <c r="F81" s="38">
        <f>[6]Input!F81</f>
        <v>1.5824827667531209</v>
      </c>
      <c r="G81" s="38">
        <f>[6]Input!G81</f>
        <v>1.6773277360814141</v>
      </c>
      <c r="H81" s="38">
        <f>[6]Input!H81</f>
        <v>1.64985280248736</v>
      </c>
      <c r="I81" s="38">
        <f>[6]Input!I81</f>
        <v>1.641365644761702</v>
      </c>
      <c r="J81" s="38">
        <f>[6]Input!J81</f>
        <v>1.631713383546014</v>
      </c>
      <c r="K81" s="38">
        <f>[6]Input!K81</f>
        <v>1.6289586776005149</v>
      </c>
      <c r="L81" s="38">
        <f>[6]Input!L81</f>
        <v>1.6254405432041641</v>
      </c>
    </row>
    <row r="82" spans="1:12">
      <c r="A82" s="38">
        <f>[6]Input!A82</f>
        <v>80</v>
      </c>
      <c r="B82" s="38" t="str">
        <f>[6]Input!B82</f>
        <v>IND_NF_TECH_EXS</v>
      </c>
      <c r="C82" s="38" t="str">
        <f>[6]Input!C82</f>
        <v>IND_NF_AMN</v>
      </c>
      <c r="D82" s="38">
        <f>[6]Input!D82</f>
        <v>6.4797762399999996</v>
      </c>
      <c r="E82" s="38">
        <f>[6]Input!E82</f>
        <v>6.2396135154793111</v>
      </c>
      <c r="F82" s="38">
        <f>[6]Input!F82</f>
        <v>5.898344857897996</v>
      </c>
      <c r="G82" s="38">
        <f>[6]Input!G82</f>
        <v>6.4348391329668768</v>
      </c>
      <c r="H82" s="38">
        <f>[6]Input!H82</f>
        <v>6.3294352968151442</v>
      </c>
      <c r="I82" s="38">
        <f>[6]Input!I82</f>
        <v>6.2968754735403447</v>
      </c>
      <c r="J82" s="38">
        <f>[6]Input!J82</f>
        <v>6.2598458896037972</v>
      </c>
      <c r="K82" s="38">
        <f>[6]Input!K82</f>
        <v>6.0715732528746464</v>
      </c>
      <c r="L82" s="38">
        <f>[6]Input!L82</f>
        <v>6.0584602064882462</v>
      </c>
    </row>
    <row r="83" spans="1:12">
      <c r="A83" s="38">
        <f>[6]Input!A83</f>
        <v>81</v>
      </c>
      <c r="B83" s="38" t="str">
        <f>[6]Input!B83</f>
        <v>IND_NM_CLK_DRY_EXS</v>
      </c>
      <c r="C83" s="38" t="str">
        <f>[6]Input!C83</f>
        <v>IND_NGA</v>
      </c>
      <c r="D83" s="38">
        <f>[6]Input!D83</f>
        <v>59.439465430016853</v>
      </c>
      <c r="E83" s="38">
        <f>[6]Input!E83</f>
        <v>59.439465430016867</v>
      </c>
      <c r="F83" s="38">
        <f>[6]Input!F83</f>
        <v>59.439465430016867</v>
      </c>
      <c r="G83" s="38">
        <f>[6]Input!G83</f>
        <v>18.770357504215859</v>
      </c>
      <c r="H83" s="38">
        <f>[6]Input!H83</f>
        <v>10.64759190556493</v>
      </c>
      <c r="I83" s="38">
        <f>[6]Input!I83</f>
        <v>0</v>
      </c>
      <c r="J83" s="38">
        <f>[6]Input!J83</f>
        <v>0</v>
      </c>
      <c r="K83" s="38">
        <f>[6]Input!K83</f>
        <v>0</v>
      </c>
      <c r="L83" s="38">
        <f>[6]Input!L83</f>
        <v>0</v>
      </c>
    </row>
    <row r="84" spans="1:12">
      <c r="A84" s="38">
        <f>[6]Input!A84</f>
        <v>82</v>
      </c>
      <c r="B84" s="38" t="str">
        <f>[6]Input!B84</f>
        <v>IND_NM_CLK_DRY_EXS</v>
      </c>
      <c r="C84" s="38" t="str">
        <f>[6]Input!C84</f>
        <v>IND_HFO</v>
      </c>
      <c r="D84" s="38">
        <f>[6]Input!D84</f>
        <v>19.570224283305269</v>
      </c>
      <c r="E84" s="38">
        <f>[6]Input!E84</f>
        <v>11.574940978077571</v>
      </c>
      <c r="F84" s="38">
        <f>[6]Input!F84</f>
        <v>11.574940978077571</v>
      </c>
      <c r="G84" s="38">
        <f>[6]Input!G84</f>
        <v>6.1800708263069151</v>
      </c>
      <c r="H84" s="38">
        <f>[6]Input!H84</f>
        <v>1.8276222596964591</v>
      </c>
      <c r="I84" s="38">
        <f>[6]Input!I84</f>
        <v>0</v>
      </c>
      <c r="J84" s="38">
        <f>[6]Input!J84</f>
        <v>0</v>
      </c>
      <c r="K84" s="38">
        <f>[6]Input!K84</f>
        <v>0</v>
      </c>
      <c r="L84" s="38">
        <f>[6]Input!L84</f>
        <v>0</v>
      </c>
    </row>
    <row r="85" spans="1:12">
      <c r="A85" s="38">
        <f>[6]Input!A85</f>
        <v>83</v>
      </c>
      <c r="B85" s="38" t="str">
        <f>[6]Input!B85</f>
        <v>IND_NM_CLK_DRY_EXS</v>
      </c>
      <c r="C85" s="38" t="str">
        <f>[6]Input!C85</f>
        <v>IND_COA</v>
      </c>
      <c r="D85" s="38">
        <f>[6]Input!D85</f>
        <v>31.338080944350761</v>
      </c>
      <c r="E85" s="38">
        <f>[6]Input!E85</f>
        <v>31.338080944350761</v>
      </c>
      <c r="F85" s="38">
        <f>[6]Input!F85</f>
        <v>31.338080944350761</v>
      </c>
      <c r="G85" s="38">
        <f>[6]Input!G85</f>
        <v>9.8962360876897133</v>
      </c>
      <c r="H85" s="38">
        <f>[6]Input!H85</f>
        <v>4.9481180438448567</v>
      </c>
      <c r="I85" s="38">
        <f>[6]Input!I85</f>
        <v>0</v>
      </c>
      <c r="J85" s="38">
        <f>[6]Input!J85</f>
        <v>0</v>
      </c>
      <c r="K85" s="38">
        <f>[6]Input!K85</f>
        <v>0</v>
      </c>
      <c r="L85" s="38">
        <f>[6]Input!L85</f>
        <v>0</v>
      </c>
    </row>
    <row r="86" spans="1:12">
      <c r="A86" s="38">
        <f>[6]Input!A86</f>
        <v>84</v>
      </c>
      <c r="B86" s="38" t="str">
        <f>[6]Input!B86</f>
        <v>IND_NM_CLK_DRY_EXS</v>
      </c>
      <c r="C86" s="38" t="str">
        <f>[6]Input!C86</f>
        <v>IND_PTC</v>
      </c>
      <c r="D86" s="38">
        <f>[6]Input!D86</f>
        <v>83.339575042158486</v>
      </c>
      <c r="E86" s="38">
        <f>[6]Input!E86</f>
        <v>91.334858347386131</v>
      </c>
      <c r="F86" s="38">
        <f>[6]Input!F86</f>
        <v>91.334858347386131</v>
      </c>
      <c r="G86" s="38">
        <f>[6]Input!G86</f>
        <v>26.31776053962901</v>
      </c>
      <c r="H86" s="38">
        <f>[6]Input!H86</f>
        <v>13.1588802698145</v>
      </c>
      <c r="I86" s="38">
        <f>[6]Input!I86</f>
        <v>0</v>
      </c>
      <c r="J86" s="38">
        <f>[6]Input!J86</f>
        <v>0</v>
      </c>
      <c r="K86" s="38">
        <f>[6]Input!K86</f>
        <v>0</v>
      </c>
      <c r="L86" s="38">
        <f>[6]Input!L86</f>
        <v>0</v>
      </c>
    </row>
    <row r="87" spans="1:12">
      <c r="A87" s="38">
        <f>[6]Input!A87</f>
        <v>85</v>
      </c>
      <c r="B87" s="38" t="str">
        <f>[6]Input!B87</f>
        <v>IND_NM_CLK_WET_EXS</v>
      </c>
      <c r="C87" s="38" t="str">
        <f>[6]Input!C87</f>
        <v>IND_NGA</v>
      </c>
      <c r="D87" s="38">
        <f>[6]Input!D87</f>
        <v>165.74134923460309</v>
      </c>
      <c r="E87" s="38">
        <f>[6]Input!E87</f>
        <v>138.1177910288358</v>
      </c>
      <c r="F87" s="38">
        <f>[6]Input!F87</f>
        <v>110.4942328230687</v>
      </c>
      <c r="G87" s="38">
        <f>[6]Input!G87</f>
        <v>34.892915628337491</v>
      </c>
      <c r="H87" s="38">
        <f>[6]Input!H87</f>
        <v>17.44645781416876</v>
      </c>
      <c r="I87" s="38">
        <f>[6]Input!I87</f>
        <v>17.44645781416876</v>
      </c>
      <c r="J87" s="38">
        <f>[6]Input!J87</f>
        <v>0</v>
      </c>
      <c r="K87" s="38">
        <f>[6]Input!K87</f>
        <v>0</v>
      </c>
      <c r="L87" s="38">
        <f>[6]Input!L87</f>
        <v>0</v>
      </c>
    </row>
    <row r="88" spans="1:12">
      <c r="A88" s="38">
        <f>[6]Input!A88</f>
        <v>86</v>
      </c>
      <c r="B88" s="38" t="str">
        <f>[6]Input!B88</f>
        <v>IND_NM_CLK_WET_EXS</v>
      </c>
      <c r="C88" s="38" t="str">
        <f>[6]Input!C88</f>
        <v>IND_HFO</v>
      </c>
      <c r="D88" s="38">
        <f>[6]Input!D88</f>
        <v>24.228601815592739</v>
      </c>
      <c r="E88" s="38">
        <f>[6]Input!E88</f>
        <v>20.19050151299394</v>
      </c>
      <c r="F88" s="38">
        <f>[6]Input!F88</f>
        <v>16.152401210395158</v>
      </c>
      <c r="G88" s="38">
        <f>[6]Input!G88</f>
        <v>5.1007582769668929</v>
      </c>
      <c r="H88" s="38">
        <f>[6]Input!H88</f>
        <v>2.5503791384834482</v>
      </c>
      <c r="I88" s="38">
        <f>[6]Input!I88</f>
        <v>2.550379138483446</v>
      </c>
      <c r="J88" s="38">
        <f>[6]Input!J88</f>
        <v>0</v>
      </c>
      <c r="K88" s="38">
        <f>[6]Input!K88</f>
        <v>0</v>
      </c>
      <c r="L88" s="38">
        <f>[6]Input!L88</f>
        <v>0</v>
      </c>
    </row>
    <row r="89" spans="1:12">
      <c r="A89" s="38">
        <f>[6]Input!A89</f>
        <v>87</v>
      </c>
      <c r="B89" s="38" t="str">
        <f>[6]Input!B89</f>
        <v>IND_NM_CLK_WET_EXS</v>
      </c>
      <c r="C89" s="38" t="str">
        <f>[6]Input!C89</f>
        <v>IND_BIO</v>
      </c>
      <c r="D89" s="38">
        <f>[6]Input!D89</f>
        <v>61.741815592737638</v>
      </c>
      <c r="E89" s="38">
        <f>[6]Input!E89</f>
        <v>51.451512993947979</v>
      </c>
      <c r="F89" s="38">
        <f>[6]Input!F89</f>
        <v>41.161210395158427</v>
      </c>
      <c r="G89" s="38">
        <f>[6]Input!G89</f>
        <v>12.99827696689213</v>
      </c>
      <c r="H89" s="38">
        <f>[6]Input!H89</f>
        <v>6.4991384834460639</v>
      </c>
      <c r="I89" s="38">
        <f>[6]Input!I89</f>
        <v>6.4991384834460719</v>
      </c>
      <c r="J89" s="38">
        <f>[6]Input!J89</f>
        <v>0</v>
      </c>
      <c r="K89" s="38">
        <f>[6]Input!K89</f>
        <v>0</v>
      </c>
      <c r="L89" s="38">
        <f>[6]Input!L89</f>
        <v>0</v>
      </c>
    </row>
    <row r="90" spans="1:12">
      <c r="A90" s="38">
        <f>[6]Input!A90</f>
        <v>88</v>
      </c>
      <c r="B90" s="38" t="str">
        <f>[6]Input!B90</f>
        <v>IND_NM_CLK_WET_EXS</v>
      </c>
      <c r="C90" s="38" t="str">
        <f>[6]Input!C90</f>
        <v>IND_COA</v>
      </c>
      <c r="D90" s="38">
        <f>[6]Input!D90</f>
        <v>87.362138661445357</v>
      </c>
      <c r="E90" s="38">
        <f>[6]Input!E90</f>
        <v>72.801782217871207</v>
      </c>
      <c r="F90" s="38">
        <f>[6]Input!F90</f>
        <v>58.241425774296907</v>
      </c>
      <c r="G90" s="38">
        <f>[6]Input!G90</f>
        <v>18.392029191883239</v>
      </c>
      <c r="H90" s="38">
        <f>[6]Input!H90</f>
        <v>9.1960145959416231</v>
      </c>
      <c r="I90" s="38">
        <f>[6]Input!I90</f>
        <v>9.1960145959416231</v>
      </c>
      <c r="J90" s="38">
        <f>[6]Input!J90</f>
        <v>0</v>
      </c>
      <c r="K90" s="38">
        <f>[6]Input!K90</f>
        <v>0</v>
      </c>
      <c r="L90" s="38">
        <f>[6]Input!L90</f>
        <v>0</v>
      </c>
    </row>
    <row r="91" spans="1:12">
      <c r="A91" s="38">
        <f>[6]Input!A91</f>
        <v>89</v>
      </c>
      <c r="B91" s="38" t="str">
        <f>[6]Input!B91</f>
        <v>IND_NM_CLK_WET_EXS</v>
      </c>
      <c r="C91" s="38" t="str">
        <f>[6]Input!C91</f>
        <v>IND_PTC</v>
      </c>
      <c r="D91" s="38">
        <f>[6]Input!D91</f>
        <v>193.57577429690281</v>
      </c>
      <c r="E91" s="38">
        <f>[6]Input!E91</f>
        <v>161.31314524741899</v>
      </c>
      <c r="F91" s="38">
        <f>[6]Input!F91</f>
        <v>129.05051619793531</v>
      </c>
      <c r="G91" s="38">
        <f>[6]Input!G91</f>
        <v>40.752794588821658</v>
      </c>
      <c r="H91" s="38">
        <f>[6]Input!H91</f>
        <v>20.37639729441085</v>
      </c>
      <c r="I91" s="38">
        <f>[6]Input!I91</f>
        <v>20.376397294410829</v>
      </c>
      <c r="J91" s="38">
        <f>[6]Input!J91</f>
        <v>0</v>
      </c>
      <c r="K91" s="38">
        <f>[6]Input!K91</f>
        <v>0</v>
      </c>
      <c r="L91" s="38">
        <f>[6]Input!L91</f>
        <v>0</v>
      </c>
    </row>
    <row r="92" spans="1:12">
      <c r="A92" s="38">
        <f>[6]Input!A92</f>
        <v>90</v>
      </c>
      <c r="B92" s="38" t="str">
        <f>[6]Input!B92</f>
        <v>IND_NM_LIM_EXS</v>
      </c>
      <c r="C92" s="38" t="str">
        <f>[6]Input!C92</f>
        <v>IND_NGA</v>
      </c>
      <c r="D92" s="38">
        <f>[6]Input!D92</f>
        <v>93.930099541284406</v>
      </c>
      <c r="E92" s="38">
        <f>[6]Input!E92</f>
        <v>78.275082951070345</v>
      </c>
      <c r="F92" s="38">
        <f>[6]Input!F92</f>
        <v>62.620066360856271</v>
      </c>
      <c r="G92" s="38">
        <f>[6]Input!G92</f>
        <v>46.965049770642203</v>
      </c>
      <c r="H92" s="38">
        <f>[6]Input!H92</f>
        <v>31.310033180428139</v>
      </c>
      <c r="I92" s="38">
        <f>[6]Input!I92</f>
        <v>15.655016590214061</v>
      </c>
      <c r="J92" s="38">
        <f>[6]Input!J92</f>
        <v>0</v>
      </c>
      <c r="K92" s="38">
        <f>[6]Input!K92</f>
        <v>0</v>
      </c>
      <c r="L92" s="38">
        <f>[6]Input!L92</f>
        <v>0</v>
      </c>
    </row>
    <row r="93" spans="1:12">
      <c r="A93" s="38">
        <f>[6]Input!A93</f>
        <v>91</v>
      </c>
      <c r="B93" s="38" t="str">
        <f>[6]Input!B93</f>
        <v>IND_NM_LIM_EXS</v>
      </c>
      <c r="C93" s="38" t="str">
        <f>[6]Input!C93</f>
        <v>IND_HFO</v>
      </c>
      <c r="D93" s="38">
        <f>[6]Input!D93</f>
        <v>10.17106605504587</v>
      </c>
      <c r="E93" s="38">
        <f>[6]Input!E93</f>
        <v>8.4758883792048731</v>
      </c>
      <c r="F93" s="38">
        <f>[6]Input!F93</f>
        <v>6.7807107033639014</v>
      </c>
      <c r="G93" s="38">
        <f>[6]Input!G93</f>
        <v>5.0855330275229313</v>
      </c>
      <c r="H93" s="38">
        <f>[6]Input!H93</f>
        <v>3.3903553516819569</v>
      </c>
      <c r="I93" s="38">
        <f>[6]Input!I93</f>
        <v>1.695177675840978</v>
      </c>
      <c r="J93" s="38">
        <f>[6]Input!J93</f>
        <v>0</v>
      </c>
      <c r="K93" s="38">
        <f>[6]Input!K93</f>
        <v>0</v>
      </c>
      <c r="L93" s="38">
        <f>[6]Input!L93</f>
        <v>0</v>
      </c>
    </row>
    <row r="94" spans="1:12">
      <c r="A94" s="38">
        <f>[6]Input!A94</f>
        <v>92</v>
      </c>
      <c r="B94" s="38" t="str">
        <f>[6]Input!B94</f>
        <v>IND_NM_LIM_EXS</v>
      </c>
      <c r="C94" s="38" t="str">
        <f>[6]Input!C94</f>
        <v>IND_COA</v>
      </c>
      <c r="D94" s="38">
        <f>[6]Input!D94</f>
        <v>38.50692522935779</v>
      </c>
      <c r="E94" s="38">
        <f>[6]Input!E94</f>
        <v>32.089104357798163</v>
      </c>
      <c r="F94" s="38">
        <f>[6]Input!F94</f>
        <v>25.671283486238529</v>
      </c>
      <c r="G94" s="38">
        <f>[6]Input!G94</f>
        <v>19.253462614678899</v>
      </c>
      <c r="H94" s="38">
        <f>[6]Input!H94</f>
        <v>12.835641743119259</v>
      </c>
      <c r="I94" s="38">
        <f>[6]Input!I94</f>
        <v>6.4178208715596297</v>
      </c>
      <c r="J94" s="38">
        <f>[6]Input!J94</f>
        <v>0</v>
      </c>
      <c r="K94" s="38">
        <f>[6]Input!K94</f>
        <v>0</v>
      </c>
      <c r="L94" s="38">
        <f>[6]Input!L94</f>
        <v>0</v>
      </c>
    </row>
    <row r="95" spans="1:12">
      <c r="A95" s="38">
        <f>[6]Input!A95</f>
        <v>93</v>
      </c>
      <c r="B95" s="38" t="str">
        <f>[6]Input!B95</f>
        <v>IND_NM_GLS_EXS</v>
      </c>
      <c r="C95" s="38" t="str">
        <f>[6]Input!C95</f>
        <v>IND_NGA</v>
      </c>
      <c r="D95" s="38">
        <f>[6]Input!D95</f>
        <v>40.885660627485628</v>
      </c>
      <c r="E95" s="38">
        <f>[6]Input!E95</f>
        <v>32.708528501988511</v>
      </c>
      <c r="F95" s="38">
        <f>[6]Input!F95</f>
        <v>24.531396376491379</v>
      </c>
      <c r="G95" s="38">
        <f>[6]Input!G95</f>
        <v>32.708528501988511</v>
      </c>
      <c r="H95" s="38">
        <f>[6]Input!H95</f>
        <v>33.184959493297988</v>
      </c>
      <c r="I95" s="38">
        <f>[6]Input!I95</f>
        <v>16.592479746648991</v>
      </c>
      <c r="J95" s="38">
        <f>[6]Input!J95</f>
        <v>0</v>
      </c>
      <c r="K95" s="38">
        <f>[6]Input!K95</f>
        <v>0</v>
      </c>
      <c r="L95" s="38">
        <f>[6]Input!L95</f>
        <v>0</v>
      </c>
    </row>
    <row r="96" spans="1:12">
      <c r="A96" s="38">
        <f>[6]Input!A96</f>
        <v>94</v>
      </c>
      <c r="B96" s="38" t="str">
        <f>[6]Input!B96</f>
        <v>IND_NM_GLS_EXS</v>
      </c>
      <c r="C96" s="38" t="str">
        <f>[6]Input!C96</f>
        <v>IND_HFO</v>
      </c>
      <c r="D96" s="38">
        <f>[6]Input!D96</f>
        <v>14.58848873177198</v>
      </c>
      <c r="E96" s="38">
        <f>[6]Input!E96</f>
        <v>11.670790985417581</v>
      </c>
      <c r="F96" s="38">
        <f>[6]Input!F96</f>
        <v>8.7530932390631921</v>
      </c>
      <c r="G96" s="38">
        <f>[6]Input!G96</f>
        <v>11.670790985417581</v>
      </c>
      <c r="H96" s="38">
        <f>[6]Input!H96</f>
        <v>1.9486684342318461</v>
      </c>
      <c r="I96" s="38">
        <f>[6]Input!I96</f>
        <v>0.97433421711592283</v>
      </c>
      <c r="J96" s="38">
        <f>[6]Input!J96</f>
        <v>0</v>
      </c>
      <c r="K96" s="38">
        <f>[6]Input!K96</f>
        <v>0</v>
      </c>
      <c r="L96" s="38">
        <f>[6]Input!L96</f>
        <v>0</v>
      </c>
    </row>
    <row r="97" spans="1:12">
      <c r="A97" s="38">
        <f>[6]Input!A97</f>
        <v>95</v>
      </c>
      <c r="B97" s="38" t="str">
        <f>[6]Input!B97</f>
        <v>IND_NM_CRM_EXS</v>
      </c>
      <c r="C97" s="38" t="str">
        <f>[6]Input!C97</f>
        <v>IND_NGA</v>
      </c>
      <c r="D97" s="38">
        <f>[6]Input!D97</f>
        <v>393.65424236453208</v>
      </c>
      <c r="E97" s="38">
        <f>[6]Input!E97</f>
        <v>336.65553552687823</v>
      </c>
      <c r="F97" s="38">
        <f>[6]Input!F97</f>
        <v>262.43616157635472</v>
      </c>
      <c r="G97" s="38">
        <f>[6]Input!G97</f>
        <v>82.874577339901506</v>
      </c>
      <c r="H97" s="38">
        <f>[6]Input!H97</f>
        <v>45.404216748768448</v>
      </c>
      <c r="I97" s="38">
        <f>[6]Input!I97</f>
        <v>0</v>
      </c>
      <c r="J97" s="38">
        <f>[6]Input!J97</f>
        <v>0</v>
      </c>
      <c r="K97" s="38">
        <f>[6]Input!K97</f>
        <v>0</v>
      </c>
      <c r="L97" s="38">
        <f>[6]Input!L97</f>
        <v>0</v>
      </c>
    </row>
    <row r="98" spans="1:12">
      <c r="A98" s="38">
        <f>[6]Input!A98</f>
        <v>96</v>
      </c>
      <c r="B98" s="38" t="str">
        <f>[6]Input!B98</f>
        <v>IND_NM_CRM_EXS</v>
      </c>
      <c r="C98" s="38" t="str">
        <f>[6]Input!C98</f>
        <v>IND_HFO</v>
      </c>
      <c r="D98" s="38">
        <f>[6]Input!D98</f>
        <v>85.605800985221649</v>
      </c>
      <c r="E98" s="38">
        <f>[6]Input!E98</f>
        <v>62.727833931249947</v>
      </c>
      <c r="F98" s="38">
        <f>[6]Input!F98</f>
        <v>57.070533990147737</v>
      </c>
      <c r="G98" s="38">
        <f>[6]Input!G98</f>
        <v>18.022273891625598</v>
      </c>
      <c r="H98" s="38">
        <f>[6]Input!H98</f>
        <v>5.0442088669950724</v>
      </c>
      <c r="I98" s="38">
        <f>[6]Input!I98</f>
        <v>0</v>
      </c>
      <c r="J98" s="38">
        <f>[6]Input!J98</f>
        <v>0</v>
      </c>
      <c r="K98" s="38">
        <f>[6]Input!K98</f>
        <v>0</v>
      </c>
      <c r="L98" s="38">
        <f>[6]Input!L98</f>
        <v>0</v>
      </c>
    </row>
    <row r="99" spans="1:12">
      <c r="A99" s="38">
        <f>[6]Input!A99</f>
        <v>97</v>
      </c>
      <c r="B99" s="38" t="str">
        <f>[6]Input!B99</f>
        <v>IND_NM_CRM_EXS</v>
      </c>
      <c r="C99" s="38" t="str">
        <f>[6]Input!C99</f>
        <v>IND_COA</v>
      </c>
      <c r="D99" s="38">
        <f>[6]Input!D99</f>
        <v>34.615566502463068</v>
      </c>
      <c r="E99" s="38">
        <f>[6]Input!E99</f>
        <v>28.846305418719218</v>
      </c>
      <c r="F99" s="38">
        <f>[6]Input!F99</f>
        <v>23.077044334975369</v>
      </c>
      <c r="G99" s="38">
        <f>[6]Input!G99</f>
        <v>7.2874876847290651</v>
      </c>
      <c r="H99" s="38">
        <f>[6]Input!H99</f>
        <v>3.6437438423645312</v>
      </c>
      <c r="I99" s="38">
        <f>[6]Input!I99</f>
        <v>0</v>
      </c>
      <c r="J99" s="38">
        <f>[6]Input!J99</f>
        <v>0</v>
      </c>
      <c r="K99" s="38">
        <f>[6]Input!K99</f>
        <v>0</v>
      </c>
      <c r="L99" s="38">
        <f>[6]Input!L99</f>
        <v>0</v>
      </c>
    </row>
    <row r="100" spans="1:12">
      <c r="A100" s="38">
        <f>[6]Input!A100</f>
        <v>98</v>
      </c>
      <c r="B100" s="38" t="str">
        <f>[6]Input!B100</f>
        <v>IND_NM_TECH_EXS</v>
      </c>
      <c r="C100" s="38" t="str">
        <f>[6]Input!C100</f>
        <v>IND_NM_CMT</v>
      </c>
      <c r="D100" s="38">
        <f>[6]Input!D100</f>
        <v>250.6561790399999</v>
      </c>
      <c r="E100" s="38">
        <f>[6]Input!E100</f>
        <v>257.57765143952662</v>
      </c>
      <c r="F100" s="38">
        <f>[6]Input!F100</f>
        <v>252.86317011670579</v>
      </c>
      <c r="G100" s="38">
        <f>[6]Input!G100</f>
        <v>270.09240309324332</v>
      </c>
      <c r="H100" s="38">
        <f>[6]Input!H100</f>
        <v>273.99213297747718</v>
      </c>
      <c r="I100" s="38">
        <f>[6]Input!I100</f>
        <v>278.33563686058932</v>
      </c>
      <c r="J100" s="38">
        <f>[6]Input!J100</f>
        <v>281.53696843980271</v>
      </c>
      <c r="K100" s="38">
        <f>[6]Input!K100</f>
        <v>285.15153984106217</v>
      </c>
      <c r="L100" s="38">
        <f>[6]Input!L100</f>
        <v>289.35175587952273</v>
      </c>
    </row>
    <row r="101" spans="1:12">
      <c r="A101" s="38">
        <f>[6]Input!A101</f>
        <v>99</v>
      </c>
      <c r="B101" s="38" t="str">
        <f>[6]Input!B101</f>
        <v>IND_NM_TECH_EXS</v>
      </c>
      <c r="C101" s="38" t="str">
        <f>[6]Input!C101</f>
        <v>IND_NM_LIM</v>
      </c>
      <c r="D101" s="38">
        <f>[6]Input!D101</f>
        <v>35.143546752000013</v>
      </c>
      <c r="E101" s="38">
        <f>[6]Input!E101</f>
        <v>36.113979995644968</v>
      </c>
      <c r="F101" s="38">
        <f>[6]Input!F101</f>
        <v>35.452980552445403</v>
      </c>
      <c r="G101" s="38">
        <f>[6]Input!G101</f>
        <v>37.868625588331021</v>
      </c>
      <c r="H101" s="38">
        <f>[6]Input!H101</f>
        <v>38.415391840141147</v>
      </c>
      <c r="I101" s="38">
        <f>[6]Input!I101</f>
        <v>39.02437795158778</v>
      </c>
      <c r="J101" s="38">
        <f>[6]Input!J101</f>
        <v>39.473224441044508</v>
      </c>
      <c r="K101" s="38">
        <f>[6]Input!K101</f>
        <v>39.980009709674711</v>
      </c>
      <c r="L101" s="38">
        <f>[6]Input!L101</f>
        <v>40.402298562233163</v>
      </c>
    </row>
    <row r="102" spans="1:12">
      <c r="A102" s="38">
        <f>[6]Input!A102</f>
        <v>100</v>
      </c>
      <c r="B102" s="38" t="str">
        <f>[6]Input!B102</f>
        <v>IND_NM_TECH_EXS</v>
      </c>
      <c r="C102" s="38" t="str">
        <f>[6]Input!C102</f>
        <v>IND_NM_GLS</v>
      </c>
      <c r="D102" s="38">
        <f>[6]Input!D102</f>
        <v>35.660363616000012</v>
      </c>
      <c r="E102" s="38">
        <f>[6]Input!E102</f>
        <v>36.645067936757393</v>
      </c>
      <c r="F102" s="38">
        <f>[6]Input!F102</f>
        <v>35.974347913510663</v>
      </c>
      <c r="G102" s="38">
        <f>[6]Input!G102</f>
        <v>37.311734035561443</v>
      </c>
      <c r="H102" s="38">
        <f>[6]Input!H102</f>
        <v>37.850459607197863</v>
      </c>
      <c r="I102" s="38">
        <f>[6]Input!I102</f>
        <v>38.45049004053498</v>
      </c>
      <c r="J102" s="38">
        <f>[6]Input!J102</f>
        <v>38.892735846323248</v>
      </c>
      <c r="K102" s="38">
        <f>[6]Input!K102</f>
        <v>39.392068390414771</v>
      </c>
      <c r="L102" s="38">
        <f>[6]Input!L102</f>
        <v>39.808147112788539</v>
      </c>
    </row>
    <row r="103" spans="1:12">
      <c r="A103" s="38">
        <f>[6]Input!A103</f>
        <v>101</v>
      </c>
      <c r="B103" s="38" t="str">
        <f>[6]Input!B103</f>
        <v>IND_NM_TECH_EXS</v>
      </c>
      <c r="C103" s="38" t="str">
        <f>[6]Input!C103</f>
        <v>IND_NM_CRM</v>
      </c>
      <c r="D103" s="38">
        <f>[6]Input!D103</f>
        <v>195.35677459199999</v>
      </c>
      <c r="E103" s="38">
        <f>[6]Input!E103</f>
        <v>200.75124174049711</v>
      </c>
      <c r="F103" s="38">
        <f>[6]Input!F103</f>
        <v>197.07686248271099</v>
      </c>
      <c r="G103" s="38">
        <f>[6]Input!G103</f>
        <v>211.61879005243799</v>
      </c>
      <c r="H103" s="38">
        <f>[6]Input!H103</f>
        <v>214.67424851843589</v>
      </c>
      <c r="I103" s="38">
        <f>[6]Input!I103</f>
        <v>218.0774062000493</v>
      </c>
      <c r="J103" s="38">
        <f>[6]Input!J103</f>
        <v>220.58566599407229</v>
      </c>
      <c r="K103" s="38">
        <f>[6]Input!K103</f>
        <v>223.41770131877041</v>
      </c>
      <c r="L103" s="38">
        <f>[6]Input!L103</f>
        <v>224.5892478900607</v>
      </c>
    </row>
    <row r="104" spans="1:12">
      <c r="A104" s="38">
        <f>[6]Input!A104</f>
        <v>102</v>
      </c>
      <c r="B104" s="38" t="str">
        <f>[6]Input!B104</f>
        <v>IND_NM_EC_EXS</v>
      </c>
      <c r="C104" s="38" t="str">
        <f>[6]Input!C104</f>
        <v>IND_NM_ELC</v>
      </c>
      <c r="D104" s="38">
        <f>[6]Input!D104</f>
        <v>16.914999999999999</v>
      </c>
      <c r="E104" s="38">
        <f>[6]Input!E104</f>
        <v>13.532</v>
      </c>
      <c r="F104" s="38">
        <f>[6]Input!F104</f>
        <v>10.148999999999999</v>
      </c>
      <c r="G104" s="38">
        <f>[6]Input!G104</f>
        <v>6.766</v>
      </c>
      <c r="H104" s="38">
        <f>[6]Input!H104</f>
        <v>3.3830000000000009</v>
      </c>
      <c r="I104" s="38">
        <f>[6]Input!I104</f>
        <v>0</v>
      </c>
      <c r="J104" s="38">
        <f>[6]Input!J104</f>
        <v>0</v>
      </c>
      <c r="K104" s="38">
        <f>[6]Input!K104</f>
        <v>0</v>
      </c>
      <c r="L104" s="38">
        <f>[6]Input!L104</f>
        <v>0</v>
      </c>
    </row>
    <row r="105" spans="1:12">
      <c r="A105" s="38">
        <f>[6]Input!A105</f>
        <v>103</v>
      </c>
      <c r="B105" s="38" t="str">
        <f>[6]Input!B105</f>
        <v>IND_PP_PH_HFO_EXS</v>
      </c>
      <c r="C105" s="38" t="str">
        <f>[6]Input!C105</f>
        <v>IND_HFO</v>
      </c>
      <c r="D105" s="38">
        <f>[6]Input!D105</f>
        <v>8.08</v>
      </c>
      <c r="E105" s="38">
        <f>[6]Input!E105</f>
        <v>6.4640000000000004</v>
      </c>
      <c r="F105" s="38">
        <f>[6]Input!F105</f>
        <v>4.8480000000000008</v>
      </c>
      <c r="G105" s="38">
        <f>[6]Input!G105</f>
        <v>3.2320000000000002</v>
      </c>
      <c r="H105" s="38">
        <f>[6]Input!H105</f>
        <v>1.616000000000001</v>
      </c>
      <c r="I105" s="38">
        <f>[6]Input!I105</f>
        <v>0</v>
      </c>
      <c r="J105" s="38">
        <f>[6]Input!J105</f>
        <v>0</v>
      </c>
      <c r="K105" s="38">
        <f>[6]Input!K105</f>
        <v>0</v>
      </c>
      <c r="L105" s="38">
        <f>[6]Input!L105</f>
        <v>0</v>
      </c>
    </row>
    <row r="106" spans="1:12">
      <c r="A106" s="38">
        <f>[6]Input!A106</f>
        <v>104</v>
      </c>
      <c r="B106" s="38" t="str">
        <f>[6]Input!B106</f>
        <v>IND_PP_PH_NGA_EXS</v>
      </c>
      <c r="C106" s="38" t="str">
        <f>[6]Input!C106</f>
        <v>IND_NGA</v>
      </c>
      <c r="D106" s="38">
        <f>[6]Input!D106</f>
        <v>15.315</v>
      </c>
      <c r="E106" s="38">
        <f>[6]Input!E106</f>
        <v>12.252000000000001</v>
      </c>
      <c r="F106" s="38">
        <f>[6]Input!F106</f>
        <v>9.1890000000000001</v>
      </c>
      <c r="G106" s="38">
        <f>[6]Input!G106</f>
        <v>6.1260000000000003</v>
      </c>
      <c r="H106" s="38">
        <f>[6]Input!H106</f>
        <v>3.0629999999999979</v>
      </c>
      <c r="I106" s="38">
        <f>[6]Input!I106</f>
        <v>0</v>
      </c>
      <c r="J106" s="38">
        <f>[6]Input!J106</f>
        <v>0</v>
      </c>
      <c r="K106" s="38">
        <f>[6]Input!K106</f>
        <v>0</v>
      </c>
      <c r="L106" s="38">
        <f>[6]Input!L106</f>
        <v>0</v>
      </c>
    </row>
    <row r="107" spans="1:12">
      <c r="A107" s="38">
        <f>[6]Input!A107</f>
        <v>105</v>
      </c>
      <c r="B107" s="38" t="str">
        <f>[6]Input!B107</f>
        <v>IND_PP_PH_COA_EXS</v>
      </c>
      <c r="C107" s="38" t="str">
        <f>[6]Input!C107</f>
        <v>IND_COA</v>
      </c>
      <c r="D107" s="38">
        <f>[6]Input!D107</f>
        <v>0.91058823529411792</v>
      </c>
      <c r="E107" s="38">
        <f>[6]Input!E107</f>
        <v>0.72847058823529398</v>
      </c>
      <c r="F107" s="38">
        <f>[6]Input!F107</f>
        <v>0.54635294117647071</v>
      </c>
      <c r="G107" s="38">
        <f>[6]Input!G107</f>
        <v>0.3642352941176471</v>
      </c>
      <c r="H107" s="38">
        <f>[6]Input!H107</f>
        <v>0.18211764705882361</v>
      </c>
      <c r="I107" s="38">
        <f>[6]Input!I107</f>
        <v>0</v>
      </c>
      <c r="J107" s="38">
        <f>[6]Input!J107</f>
        <v>0</v>
      </c>
      <c r="K107" s="38">
        <f>[6]Input!K107</f>
        <v>0</v>
      </c>
      <c r="L107" s="38">
        <f>[6]Input!L107</f>
        <v>0</v>
      </c>
    </row>
    <row r="108" spans="1:12">
      <c r="A108" s="38">
        <f>[6]Input!A108</f>
        <v>106</v>
      </c>
      <c r="B108" s="38" t="str">
        <f>[6]Input!B108</f>
        <v>IND_PP_PH_BIO_EXS</v>
      </c>
      <c r="C108" s="38" t="str">
        <f>[6]Input!C108</f>
        <v>IND_BIO</v>
      </c>
      <c r="D108" s="38">
        <f>[6]Input!D108</f>
        <v>2.383941176470588</v>
      </c>
      <c r="E108" s="38">
        <f>[6]Input!E108</f>
        <v>1.430364705882353</v>
      </c>
      <c r="F108" s="38">
        <f>[6]Input!F108</f>
        <v>1.430364705882353</v>
      </c>
      <c r="G108" s="38">
        <f>[6]Input!G108</f>
        <v>0.50188235294117645</v>
      </c>
      <c r="H108" s="38">
        <f>[6]Input!H108</f>
        <v>0.25094117647058828</v>
      </c>
      <c r="I108" s="38">
        <f>[6]Input!I108</f>
        <v>0</v>
      </c>
      <c r="J108" s="38">
        <f>[6]Input!J108</f>
        <v>0</v>
      </c>
      <c r="K108" s="38">
        <f>[6]Input!K108</f>
        <v>0</v>
      </c>
      <c r="L108" s="38">
        <f>[6]Input!L108</f>
        <v>0</v>
      </c>
    </row>
    <row r="109" spans="1:12">
      <c r="A109" s="38">
        <f>[6]Input!A109</f>
        <v>107</v>
      </c>
      <c r="B109" s="38" t="str">
        <f>[6]Input!B109</f>
        <v>IND_PP_DH_OIL_EXS</v>
      </c>
      <c r="C109" s="38" t="str">
        <f>[6]Input!C109</f>
        <v>IND_OIL</v>
      </c>
      <c r="D109" s="38">
        <f>[6]Input!D109</f>
        <v>10.75609756097561</v>
      </c>
      <c r="E109" s="38">
        <f>[6]Input!E109</f>
        <v>8.6048780487804883</v>
      </c>
      <c r="F109" s="38">
        <f>[6]Input!F109</f>
        <v>6.4536585365853556</v>
      </c>
      <c r="G109" s="38">
        <f>[6]Input!G109</f>
        <v>6.4536585365853512</v>
      </c>
      <c r="H109" s="38">
        <f>[6]Input!H109</f>
        <v>2.1512195121951221</v>
      </c>
      <c r="I109" s="38">
        <f>[6]Input!I109</f>
        <v>0</v>
      </c>
      <c r="J109" s="38">
        <f>[6]Input!J109</f>
        <v>0</v>
      </c>
      <c r="K109" s="38">
        <f>[6]Input!K109</f>
        <v>0</v>
      </c>
      <c r="L109" s="38">
        <f>[6]Input!L109</f>
        <v>0</v>
      </c>
    </row>
    <row r="110" spans="1:12">
      <c r="A110" s="38">
        <f>[6]Input!A110</f>
        <v>108</v>
      </c>
      <c r="B110" s="38" t="str">
        <f>[6]Input!B110</f>
        <v>IND_PP_DH_NGA_EXS</v>
      </c>
      <c r="C110" s="38" t="str">
        <f>[6]Input!C110</f>
        <v>IND_NGA</v>
      </c>
      <c r="D110" s="38">
        <f>[6]Input!D110</f>
        <v>43.542439024390248</v>
      </c>
      <c r="E110" s="38">
        <f>[6]Input!E110</f>
        <v>34.833951219512187</v>
      </c>
      <c r="F110" s="38">
        <f>[6]Input!F110</f>
        <v>26.12546341463414</v>
      </c>
      <c r="G110" s="38">
        <f>[6]Input!G110</f>
        <v>9.1668292682926822</v>
      </c>
      <c r="H110" s="38">
        <f>[6]Input!H110</f>
        <v>4.5834146341463402</v>
      </c>
      <c r="I110" s="38">
        <f>[6]Input!I110</f>
        <v>0</v>
      </c>
      <c r="J110" s="38">
        <f>[6]Input!J110</f>
        <v>0</v>
      </c>
      <c r="K110" s="38">
        <f>[6]Input!K110</f>
        <v>0</v>
      </c>
      <c r="L110" s="38">
        <f>[6]Input!L110</f>
        <v>0</v>
      </c>
    </row>
    <row r="111" spans="1:12">
      <c r="A111" s="38">
        <f>[6]Input!A111</f>
        <v>109</v>
      </c>
      <c r="B111" s="38" t="str">
        <f>[6]Input!B111</f>
        <v>IND_PP_DH_LPG_EXS</v>
      </c>
      <c r="C111" s="38" t="str">
        <f>[6]Input!C111</f>
        <v>IND_LPG</v>
      </c>
      <c r="D111" s="38">
        <f>[6]Input!D111</f>
        <v>4.2640243902439021</v>
      </c>
      <c r="E111" s="38">
        <f>[6]Input!E111</f>
        <v>3.411219512195121</v>
      </c>
      <c r="F111" s="38">
        <f>[6]Input!F111</f>
        <v>2.5584146341463421</v>
      </c>
      <c r="G111" s="38">
        <f>[6]Input!G111</f>
        <v>1.7056097560975609</v>
      </c>
      <c r="H111" s="38">
        <f>[6]Input!H111</f>
        <v>0.85280487804878047</v>
      </c>
      <c r="I111" s="38">
        <f>[6]Input!I111</f>
        <v>0</v>
      </c>
      <c r="J111" s="38">
        <f>[6]Input!J111</f>
        <v>0</v>
      </c>
      <c r="K111" s="38">
        <f>[6]Input!K111</f>
        <v>0</v>
      </c>
      <c r="L111" s="38">
        <f>[6]Input!L111</f>
        <v>0</v>
      </c>
    </row>
    <row r="112" spans="1:12">
      <c r="A112" s="38">
        <f>[6]Input!A112</f>
        <v>110</v>
      </c>
      <c r="B112" s="38" t="str">
        <f>[6]Input!B112</f>
        <v>IND_STM_HET</v>
      </c>
      <c r="C112" s="38" t="str">
        <f>[6]Input!C112</f>
        <v>IND_HET</v>
      </c>
      <c r="D112" s="38">
        <f>[6]Input!D112</f>
        <v>716.91239721964394</v>
      </c>
      <c r="E112" s="38">
        <f>[6]Input!E112</f>
        <v>690.07837027731512</v>
      </c>
      <c r="F112" s="38">
        <f>[6]Input!F112</f>
        <v>648.23301816311255</v>
      </c>
      <c r="G112" s="38">
        <f>[6]Input!G112</f>
        <v>651.12717707876402</v>
      </c>
      <c r="H112" s="38">
        <f>[6]Input!H112</f>
        <v>623.59043834434817</v>
      </c>
      <c r="I112" s="38">
        <f>[6]Input!I112</f>
        <v>647.15355559270972</v>
      </c>
      <c r="J112" s="38">
        <f>[6]Input!J112</f>
        <v>618.36500948682578</v>
      </c>
      <c r="K112" s="38">
        <f>[6]Input!K112</f>
        <v>608.46494662567125</v>
      </c>
      <c r="L112" s="38">
        <f>[6]Input!L112</f>
        <v>629.67672460972949</v>
      </c>
    </row>
    <row r="113" spans="1:12">
      <c r="A113" s="38">
        <f>[6]Input!A113</f>
        <v>111</v>
      </c>
      <c r="B113" s="38" t="str">
        <f>[6]Input!B113</f>
        <v>IND_IS_HET_REC</v>
      </c>
      <c r="C113" s="38" t="str">
        <f>[6]Input!C113</f>
        <v>IND_IS_SB_REC</v>
      </c>
      <c r="D113" s="38">
        <f>[6]Input!D113</f>
        <v>0</v>
      </c>
      <c r="E113" s="38">
        <f>[6]Input!E113</f>
        <v>16.582697614839851</v>
      </c>
      <c r="F113" s="38">
        <f>[6]Input!F113</f>
        <v>31.258856718010058</v>
      </c>
      <c r="G113" s="38">
        <f>[6]Input!G113</f>
        <v>49.916572391813332</v>
      </c>
      <c r="H113" s="38">
        <f>[6]Input!H113</f>
        <v>65.327726073472235</v>
      </c>
      <c r="I113" s="38">
        <f>[6]Input!I113</f>
        <v>70.273159512999996</v>
      </c>
      <c r="J113" s="38">
        <f>[6]Input!J113</f>
        <v>75.034717272119792</v>
      </c>
      <c r="K113" s="38">
        <f>[6]Input!K113</f>
        <v>80.074113308554118</v>
      </c>
      <c r="L113" s="38">
        <f>[6]Input!L113</f>
        <v>85.056088121650774</v>
      </c>
    </row>
    <row r="114" spans="1:12">
      <c r="A114" s="38">
        <f>[6]Input!A114</f>
        <v>112</v>
      </c>
      <c r="B114" s="38" t="str">
        <f>[6]Input!B114</f>
        <v>IND_CH_HET_REC</v>
      </c>
      <c r="C114" s="38" t="str">
        <f>[6]Input!C114</f>
        <v>IND_CH_SB_REC</v>
      </c>
      <c r="D114" s="38">
        <f>[6]Input!D114</f>
        <v>0</v>
      </c>
      <c r="E114" s="38">
        <f>[6]Input!E114</f>
        <v>0</v>
      </c>
      <c r="F114" s="38">
        <f>[6]Input!F114</f>
        <v>0</v>
      </c>
      <c r="G114" s="38">
        <f>[6]Input!G114</f>
        <v>760.62959052571307</v>
      </c>
      <c r="H114" s="38">
        <f>[6]Input!H114</f>
        <v>1029.1852301508709</v>
      </c>
      <c r="I114" s="38">
        <f>[6]Input!I114</f>
        <v>1082.303323510991</v>
      </c>
      <c r="J114" s="38">
        <f>[6]Input!J114</f>
        <v>656.0844899496866</v>
      </c>
      <c r="K114" s="38">
        <f>[6]Input!K114</f>
        <v>525.49360795474342</v>
      </c>
      <c r="L114" s="38">
        <f>[6]Input!L114</f>
        <v>476.55772283591421</v>
      </c>
    </row>
    <row r="115" spans="1:12">
      <c r="A115" s="38">
        <f>[6]Input!A115</f>
        <v>113</v>
      </c>
      <c r="B115" s="38" t="str">
        <f>[6]Input!B115</f>
        <v>IND_PP_HET_REC</v>
      </c>
      <c r="C115" s="38" t="str">
        <f>[6]Input!C115</f>
        <v>IND_PP_SB_REC</v>
      </c>
      <c r="D115" s="38">
        <f>[6]Input!D115</f>
        <v>0</v>
      </c>
      <c r="E115" s="38">
        <f>[6]Input!E115</f>
        <v>19.329660000000001</v>
      </c>
      <c r="F115" s="38">
        <f>[6]Input!F115</f>
        <v>0</v>
      </c>
      <c r="G115" s="38">
        <f>[6]Input!G115</f>
        <v>0</v>
      </c>
      <c r="H115" s="38">
        <f>[6]Input!H115</f>
        <v>0</v>
      </c>
      <c r="I115" s="38">
        <f>[6]Input!I115</f>
        <v>0</v>
      </c>
      <c r="J115" s="38">
        <f>[6]Input!J115</f>
        <v>0</v>
      </c>
      <c r="K115" s="38">
        <f>[6]Input!K115</f>
        <v>0</v>
      </c>
      <c r="L115" s="38">
        <f>[6]Input!L115</f>
        <v>0</v>
      </c>
    </row>
    <row r="116" spans="1:12">
      <c r="A116" s="38">
        <f>[6]Input!A116</f>
        <v>114</v>
      </c>
      <c r="B116" s="38" t="str">
        <f>[6]Input!B116</f>
        <v>IND_IS_MD_OIL_EXS</v>
      </c>
      <c r="C116" s="38" t="str">
        <f>[6]Input!C116</f>
        <v>IND_OIL</v>
      </c>
      <c r="D116" s="38">
        <f>[6]Input!D116</f>
        <v>20.61</v>
      </c>
      <c r="E116" s="38">
        <f>[6]Input!E116</f>
        <v>0</v>
      </c>
      <c r="F116" s="38">
        <f>[6]Input!F116</f>
        <v>0</v>
      </c>
      <c r="G116" s="38">
        <f>[6]Input!G116</f>
        <v>0</v>
      </c>
      <c r="H116" s="38">
        <f>[6]Input!H116</f>
        <v>0</v>
      </c>
      <c r="I116" s="38">
        <f>[6]Input!I116</f>
        <v>0</v>
      </c>
      <c r="J116" s="38">
        <f>[6]Input!J116</f>
        <v>0</v>
      </c>
      <c r="K116" s="38">
        <f>[6]Input!K116</f>
        <v>0</v>
      </c>
      <c r="L116" s="38">
        <f>[6]Input!L116</f>
        <v>0</v>
      </c>
    </row>
    <row r="117" spans="1:12">
      <c r="A117" s="38">
        <f>[6]Input!A117</f>
        <v>115</v>
      </c>
      <c r="B117" s="38" t="str">
        <f>[6]Input!B117</f>
        <v>IND_NF_MD_OIL_EXS</v>
      </c>
      <c r="C117" s="38" t="str">
        <f>[6]Input!C117</f>
        <v>IND_OIL</v>
      </c>
      <c r="D117" s="38">
        <f>[6]Input!D117</f>
        <v>6.0039999999999996</v>
      </c>
      <c r="E117" s="38">
        <f>[6]Input!E117</f>
        <v>0</v>
      </c>
      <c r="F117" s="38">
        <f>[6]Input!F117</f>
        <v>0</v>
      </c>
      <c r="G117" s="38">
        <f>[6]Input!G117</f>
        <v>0</v>
      </c>
      <c r="H117" s="38">
        <f>[6]Input!H117</f>
        <v>0</v>
      </c>
      <c r="I117" s="38">
        <f>[6]Input!I117</f>
        <v>0</v>
      </c>
      <c r="J117" s="38">
        <f>[6]Input!J117</f>
        <v>0</v>
      </c>
      <c r="K117" s="38">
        <f>[6]Input!K117</f>
        <v>0</v>
      </c>
      <c r="L117" s="38">
        <f>[6]Input!L117</f>
        <v>0</v>
      </c>
    </row>
    <row r="118" spans="1:12">
      <c r="A118" s="38">
        <f>[6]Input!A118</f>
        <v>116</v>
      </c>
      <c r="B118" s="38" t="str">
        <f>[6]Input!B118</f>
        <v>IND_CH_MD_OIL_EXS</v>
      </c>
      <c r="C118" s="38" t="str">
        <f>[6]Input!C118</f>
        <v>IND_OIL</v>
      </c>
      <c r="D118" s="38">
        <f>[6]Input!D118</f>
        <v>16.46</v>
      </c>
      <c r="E118" s="38">
        <f>[6]Input!E118</f>
        <v>0</v>
      </c>
      <c r="F118" s="38">
        <f>[6]Input!F118</f>
        <v>0</v>
      </c>
      <c r="G118" s="38">
        <f>[6]Input!G118</f>
        <v>0</v>
      </c>
      <c r="H118" s="38">
        <f>[6]Input!H118</f>
        <v>0</v>
      </c>
      <c r="I118" s="38">
        <f>[6]Input!I118</f>
        <v>0</v>
      </c>
      <c r="J118" s="38">
        <f>[6]Input!J118</f>
        <v>0</v>
      </c>
      <c r="K118" s="38">
        <f>[6]Input!K118</f>
        <v>0</v>
      </c>
      <c r="L118" s="38">
        <f>[6]Input!L118</f>
        <v>0</v>
      </c>
    </row>
    <row r="119" spans="1:12">
      <c r="A119" s="38">
        <f>[6]Input!A119</f>
        <v>117</v>
      </c>
      <c r="B119" s="38" t="str">
        <f>[6]Input!B119</f>
        <v>IND_NM_MD_OIL_EXS</v>
      </c>
      <c r="C119" s="38" t="str">
        <f>[6]Input!C119</f>
        <v>IND_OIL</v>
      </c>
      <c r="D119" s="38">
        <f>[6]Input!D119</f>
        <v>54.7</v>
      </c>
      <c r="E119" s="38">
        <f>[6]Input!E119</f>
        <v>0</v>
      </c>
      <c r="F119" s="38">
        <f>[6]Input!F119</f>
        <v>0</v>
      </c>
      <c r="G119" s="38">
        <f>[6]Input!G119</f>
        <v>0</v>
      </c>
      <c r="H119" s="38">
        <f>[6]Input!H119</f>
        <v>0</v>
      </c>
      <c r="I119" s="38">
        <f>[6]Input!I119</f>
        <v>0</v>
      </c>
      <c r="J119" s="38">
        <f>[6]Input!J119</f>
        <v>0</v>
      </c>
      <c r="K119" s="38">
        <f>[6]Input!K119</f>
        <v>0</v>
      </c>
      <c r="L119" s="38">
        <f>[6]Input!L119</f>
        <v>0</v>
      </c>
    </row>
    <row r="120" spans="1:12">
      <c r="A120" s="38">
        <f>[6]Input!A120</f>
        <v>118</v>
      </c>
      <c r="B120" s="38" t="str">
        <f>[6]Input!B120</f>
        <v>IND_OTH_SB_HFO_EXS</v>
      </c>
      <c r="C120" s="38" t="str">
        <f>[6]Input!C120</f>
        <v>IND_HFO</v>
      </c>
      <c r="D120" s="38">
        <f>[6]Input!D120</f>
        <v>72.938888888888869</v>
      </c>
      <c r="E120" s="38">
        <f>[6]Input!E120</f>
        <v>60.782407407407398</v>
      </c>
      <c r="F120" s="38">
        <f>[6]Input!F120</f>
        <v>48.625925925925927</v>
      </c>
      <c r="G120" s="38">
        <f>[6]Input!G120</f>
        <v>19.975853757018339</v>
      </c>
      <c r="H120" s="38">
        <f>[6]Input!H120</f>
        <v>12.796296296296291</v>
      </c>
      <c r="I120" s="38">
        <f>[6]Input!I120</f>
        <v>6.3981481481481426</v>
      </c>
      <c r="J120" s="38">
        <f>[6]Input!J120</f>
        <v>0</v>
      </c>
      <c r="K120" s="38">
        <f>[6]Input!K120</f>
        <v>0</v>
      </c>
      <c r="L120" s="38">
        <f>[6]Input!L120</f>
        <v>0</v>
      </c>
    </row>
    <row r="121" spans="1:12">
      <c r="A121" s="38">
        <f>[6]Input!A121</f>
        <v>119</v>
      </c>
      <c r="B121" s="38" t="str">
        <f>[6]Input!B121</f>
        <v>IND_OTH_SB_OIL_EXS</v>
      </c>
      <c r="C121" s="38" t="str">
        <f>[6]Input!C121</f>
        <v>IND_OIL</v>
      </c>
      <c r="D121" s="38">
        <f>[6]Input!D121</f>
        <v>159.9329629629629</v>
      </c>
      <c r="E121" s="38">
        <f>[6]Input!E121</f>
        <v>168.58080167490701</v>
      </c>
      <c r="F121" s="38">
        <f>[6]Input!F121</f>
        <v>140.5921810699588</v>
      </c>
      <c r="G121" s="38">
        <f>[6]Input!G121</f>
        <v>83.292036732143558</v>
      </c>
      <c r="H121" s="38">
        <f>[6]Input!H121</f>
        <v>36.997942386831276</v>
      </c>
      <c r="I121" s="38">
        <f>[6]Input!I121</f>
        <v>18.498971193415638</v>
      </c>
      <c r="J121" s="38">
        <f>[6]Input!J121</f>
        <v>0</v>
      </c>
      <c r="K121" s="38">
        <f>[6]Input!K121</f>
        <v>0</v>
      </c>
      <c r="L121" s="38">
        <f>[6]Input!L121</f>
        <v>0</v>
      </c>
    </row>
    <row r="122" spans="1:12">
      <c r="A122" s="38">
        <f>[6]Input!A122</f>
        <v>120</v>
      </c>
      <c r="B122" s="38" t="str">
        <f>[6]Input!B122</f>
        <v>IND_OTH_SB_NGA_EXS</v>
      </c>
      <c r="C122" s="38" t="str">
        <f>[6]Input!C122</f>
        <v>IND_NGA</v>
      </c>
      <c r="D122" s="38">
        <f>[6]Input!D122</f>
        <v>159.9329629629629</v>
      </c>
      <c r="E122" s="38">
        <f>[6]Input!E122</f>
        <v>147.6702674897119</v>
      </c>
      <c r="F122" s="38">
        <f>[6]Input!F122</f>
        <v>118.13621399176949</v>
      </c>
      <c r="G122" s="38">
        <f>[6]Input!G122</f>
        <v>46.632716049382708</v>
      </c>
      <c r="H122" s="38">
        <f>[6]Input!H122</f>
        <v>31.088477366255141</v>
      </c>
      <c r="I122" s="38">
        <f>[6]Input!I122</f>
        <v>15.544238683127579</v>
      </c>
      <c r="J122" s="38">
        <f>[6]Input!J122</f>
        <v>0</v>
      </c>
      <c r="K122" s="38">
        <f>[6]Input!K122</f>
        <v>0</v>
      </c>
      <c r="L122" s="38">
        <f>[6]Input!L122</f>
        <v>0</v>
      </c>
    </row>
    <row r="123" spans="1:12">
      <c r="A123" s="38">
        <f>[6]Input!A123</f>
        <v>121</v>
      </c>
      <c r="B123" s="38" t="str">
        <f>[6]Input!B123</f>
        <v>IND_OTH_SB_COA_EXS</v>
      </c>
      <c r="C123" s="38" t="str">
        <f>[6]Input!C123</f>
        <v>IND_COA</v>
      </c>
      <c r="D123" s="38">
        <f>[6]Input!D123</f>
        <v>39.983240740740747</v>
      </c>
      <c r="E123" s="38">
        <f>[6]Input!E123</f>
        <v>22.63374485596708</v>
      </c>
      <c r="F123" s="38">
        <f>[6]Input!F123</f>
        <v>18.10699588477366</v>
      </c>
      <c r="G123" s="38">
        <f>[6]Input!G123</f>
        <v>18.10699588477366</v>
      </c>
      <c r="H123" s="38">
        <f>[6]Input!H123</f>
        <v>9.05349794238683</v>
      </c>
      <c r="I123" s="38">
        <f>[6]Input!I123</f>
        <v>4.5267489711934177</v>
      </c>
      <c r="J123" s="38">
        <f>[6]Input!J123</f>
        <v>0</v>
      </c>
      <c r="K123" s="38">
        <f>[6]Input!K123</f>
        <v>0</v>
      </c>
      <c r="L123" s="38">
        <f>[6]Input!L123</f>
        <v>0</v>
      </c>
    </row>
    <row r="124" spans="1:12">
      <c r="A124" s="38">
        <f>[6]Input!A124</f>
        <v>122</v>
      </c>
      <c r="B124" s="38" t="str">
        <f>[6]Input!B124</f>
        <v>IND_OTH_SB_COG_EXS</v>
      </c>
      <c r="C124" s="38" t="str">
        <f>[6]Input!C124</f>
        <v>IND_COG</v>
      </c>
      <c r="D124" s="38">
        <f>[6]Input!D124</f>
        <v>10.09814814814815</v>
      </c>
      <c r="E124" s="38">
        <f>[6]Input!E124</f>
        <v>4.4290123456790118</v>
      </c>
      <c r="F124" s="38">
        <f>[6]Input!F124</f>
        <v>3.543209876543103</v>
      </c>
      <c r="G124" s="38">
        <f>[6]Input!G124</f>
        <v>3.5432098765432181</v>
      </c>
      <c r="H124" s="38">
        <f>[6]Input!H124</f>
        <v>3.3660493827160489</v>
      </c>
      <c r="I124" s="38">
        <f>[6]Input!I124</f>
        <v>1.683024691358024</v>
      </c>
      <c r="J124" s="38">
        <f>[6]Input!J124</f>
        <v>0</v>
      </c>
      <c r="K124" s="38">
        <f>[6]Input!K124</f>
        <v>0</v>
      </c>
      <c r="L124" s="38">
        <f>[6]Input!L124</f>
        <v>0</v>
      </c>
    </row>
    <row r="125" spans="1:12">
      <c r="A125" s="38">
        <f>[6]Input!A125</f>
        <v>123</v>
      </c>
      <c r="B125" s="38" t="str">
        <f>[6]Input!B125</f>
        <v>IND_OTH_SB_LPG_EXS</v>
      </c>
      <c r="C125" s="38" t="str">
        <f>[6]Input!C125</f>
        <v>IND_LPG</v>
      </c>
      <c r="D125" s="38">
        <f>[6]Input!D125</f>
        <v>11.36481481481481</v>
      </c>
      <c r="E125" s="38">
        <f>[6]Input!E125</f>
        <v>9.4706790123456752</v>
      </c>
      <c r="F125" s="38">
        <f>[6]Input!F125</f>
        <v>7.5765432098765411</v>
      </c>
      <c r="G125" s="38">
        <f>[6]Input!G125</f>
        <v>2.99074074074074</v>
      </c>
      <c r="H125" s="38">
        <f>[6]Input!H125</f>
        <v>1.9938271604938269</v>
      </c>
      <c r="I125" s="38">
        <f>[6]Input!I125</f>
        <v>0.99691358024691368</v>
      </c>
      <c r="J125" s="38">
        <f>[6]Input!J125</f>
        <v>0</v>
      </c>
      <c r="K125" s="38">
        <f>[6]Input!K125</f>
        <v>0</v>
      </c>
      <c r="L125" s="38">
        <f>[6]Input!L125</f>
        <v>0</v>
      </c>
    </row>
    <row r="126" spans="1:12">
      <c r="A126" s="38">
        <f>[6]Input!A126</f>
        <v>124</v>
      </c>
      <c r="B126" s="38" t="str">
        <f>[6]Input!B126</f>
        <v>IND_OTH_SB_BIO_EXS</v>
      </c>
      <c r="C126" s="38" t="str">
        <f>[6]Input!C126</f>
        <v>IND_BIO</v>
      </c>
      <c r="D126" s="38">
        <f>[6]Input!D126</f>
        <v>199.9162037037037</v>
      </c>
      <c r="E126" s="38">
        <f>[6]Input!E126</f>
        <v>207.84670781893001</v>
      </c>
      <c r="F126" s="38">
        <f>[6]Input!F126</f>
        <v>166.27736625514399</v>
      </c>
      <c r="G126" s="38">
        <f>[6]Input!G126</f>
        <v>94.652185832874935</v>
      </c>
      <c r="H126" s="38">
        <f>[6]Input!H126</f>
        <v>69.146814486550753</v>
      </c>
      <c r="I126" s="38">
        <f>[6]Input!I126</f>
        <v>32.714117994946207</v>
      </c>
      <c r="J126" s="38">
        <f>[6]Input!J126</f>
        <v>0</v>
      </c>
      <c r="K126" s="38">
        <f>[6]Input!K126</f>
        <v>0</v>
      </c>
      <c r="L126" s="38">
        <f>[6]Input!L126</f>
        <v>0</v>
      </c>
    </row>
    <row r="127" spans="1:12">
      <c r="A127" s="38">
        <f>[6]Input!A127</f>
        <v>125</v>
      </c>
      <c r="B127" s="38" t="str">
        <f>[6]Input!B127</f>
        <v>IND_OTH_SB_HET_EXS</v>
      </c>
      <c r="C127" s="38" t="str">
        <f>[6]Input!C127</f>
        <v>IND_HET</v>
      </c>
      <c r="D127" s="38">
        <f>[6]Input!D127</f>
        <v>138.47000000000011</v>
      </c>
      <c r="E127" s="38">
        <f>[6]Input!E127</f>
        <v>174.1925658796421</v>
      </c>
      <c r="F127" s="38">
        <f>[6]Input!F127</f>
        <v>175.3953333333333</v>
      </c>
      <c r="G127" s="38">
        <f>[6]Input!G127</f>
        <v>122.5593089847716</v>
      </c>
      <c r="H127" s="38">
        <f>[6]Input!H127</f>
        <v>66.675791359544533</v>
      </c>
      <c r="I127" s="38">
        <f>[6]Input!I127</f>
        <v>43.848833333333317</v>
      </c>
      <c r="J127" s="38">
        <f>[6]Input!J127</f>
        <v>0</v>
      </c>
      <c r="K127" s="38">
        <f>[6]Input!K127</f>
        <v>0</v>
      </c>
      <c r="L127" s="38">
        <f>[6]Input!L127</f>
        <v>0</v>
      </c>
    </row>
    <row r="128" spans="1:12">
      <c r="A128" s="38">
        <f>[6]Input!A128</f>
        <v>126</v>
      </c>
      <c r="B128" s="38" t="str">
        <f>[6]Input!B128</f>
        <v>IND_OTH_TECH_EXS</v>
      </c>
      <c r="C128" s="38" t="str">
        <f>[6]Input!C128</f>
        <v>IND_OTH_OTH</v>
      </c>
      <c r="D128" s="38">
        <f>[6]Input!D128</f>
        <v>744.87135142983198</v>
      </c>
      <c r="E128" s="38">
        <f>[6]Input!E128</f>
        <v>717.77942718220106</v>
      </c>
      <c r="F128" s="38">
        <f>[6]Input!F128</f>
        <v>782.26697921007167</v>
      </c>
      <c r="G128" s="38">
        <f>[6]Input!G128</f>
        <v>1075.882284918825</v>
      </c>
      <c r="H128" s="38">
        <f>[6]Input!H128</f>
        <v>1234.2651986136229</v>
      </c>
      <c r="I128" s="38">
        <f>[6]Input!I128</f>
        <v>1394.809311391441</v>
      </c>
      <c r="J128" s="38">
        <f>[6]Input!J128</f>
        <v>1509.544302505016</v>
      </c>
      <c r="K128" s="38">
        <f>[6]Input!K128</f>
        <v>1623.571906465568</v>
      </c>
      <c r="L128" s="38">
        <f>[6]Input!L128</f>
        <v>1640.720884727609</v>
      </c>
    </row>
    <row r="129" spans="1:12">
      <c r="A129" s="38">
        <f>[6]Input!A129</f>
        <v>127</v>
      </c>
      <c r="B129" s="38" t="str">
        <f>[6]Input!B129</f>
        <v>IND_OTH_PH_HFO_EXS</v>
      </c>
      <c r="C129" s="38" t="str">
        <f>[6]Input!C129</f>
        <v>IND_HFO</v>
      </c>
      <c r="D129" s="38">
        <f>[6]Input!D129</f>
        <v>91.176829268292693</v>
      </c>
      <c r="E129" s="38">
        <f>[6]Input!E129</f>
        <v>75.980691056910558</v>
      </c>
      <c r="F129" s="38">
        <f>[6]Input!F129</f>
        <v>60.784552845528459</v>
      </c>
      <c r="G129" s="38">
        <f>[6]Input!G129</f>
        <v>45.588414634146353</v>
      </c>
      <c r="H129" s="38">
        <f>[6]Input!H129</f>
        <v>15.995934959349601</v>
      </c>
      <c r="I129" s="38">
        <f>[6]Input!I129</f>
        <v>7.997967479674803</v>
      </c>
      <c r="J129" s="38">
        <f>[6]Input!J129</f>
        <v>0</v>
      </c>
      <c r="K129" s="38">
        <f>[6]Input!K129</f>
        <v>0</v>
      </c>
      <c r="L129" s="38">
        <f>[6]Input!L129</f>
        <v>0</v>
      </c>
    </row>
    <row r="130" spans="1:12">
      <c r="A130" s="38">
        <f>[6]Input!A130</f>
        <v>128</v>
      </c>
      <c r="B130" s="38" t="str">
        <f>[6]Input!B130</f>
        <v>IND_OTH_PH_OIL_EXS</v>
      </c>
      <c r="C130" s="38" t="str">
        <f>[6]Input!C130</f>
        <v>IND_OIL</v>
      </c>
      <c r="D130" s="38">
        <f>[6]Input!D130</f>
        <v>263.60783132530122</v>
      </c>
      <c r="E130" s="38">
        <f>[6]Input!E130</f>
        <v>219.67319277108439</v>
      </c>
      <c r="F130" s="38">
        <f>[6]Input!F130</f>
        <v>175.7385542168675</v>
      </c>
      <c r="G130" s="38">
        <f>[6]Input!G130</f>
        <v>131.80391566265061</v>
      </c>
      <c r="H130" s="38">
        <f>[6]Input!H130</f>
        <v>46.246987951807242</v>
      </c>
      <c r="I130" s="38">
        <f>[6]Input!I130</f>
        <v>23.12349397590361</v>
      </c>
      <c r="J130" s="38">
        <f>[6]Input!J130</f>
        <v>0</v>
      </c>
      <c r="K130" s="38">
        <f>[6]Input!K130</f>
        <v>0</v>
      </c>
      <c r="L130" s="38">
        <f>[6]Input!L130</f>
        <v>0</v>
      </c>
    </row>
    <row r="131" spans="1:12">
      <c r="A131" s="38">
        <f>[6]Input!A131</f>
        <v>129</v>
      </c>
      <c r="B131" s="38" t="str">
        <f>[6]Input!B131</f>
        <v>IND_OTH_PH_NGA_EXS</v>
      </c>
      <c r="C131" s="38" t="str">
        <f>[6]Input!C131</f>
        <v>IND_NGA</v>
      </c>
      <c r="D131" s="38">
        <f>[6]Input!D131</f>
        <v>996.77352941176468</v>
      </c>
      <c r="E131" s="38">
        <f>[6]Input!E131</f>
        <v>830.64460784313724</v>
      </c>
      <c r="F131" s="38">
        <f>[6]Input!F131</f>
        <v>664.5156862745099</v>
      </c>
      <c r="G131" s="38">
        <f>[6]Input!G131</f>
        <v>262.30882352941182</v>
      </c>
      <c r="H131" s="38">
        <f>[6]Input!H131</f>
        <v>174.87254901960779</v>
      </c>
      <c r="I131" s="38">
        <f>[6]Input!I131</f>
        <v>87.436274509803923</v>
      </c>
      <c r="J131" s="38">
        <f>[6]Input!J131</f>
        <v>0</v>
      </c>
      <c r="K131" s="38">
        <f>[6]Input!K131</f>
        <v>0</v>
      </c>
      <c r="L131" s="38">
        <f>[6]Input!L131</f>
        <v>0</v>
      </c>
    </row>
    <row r="132" spans="1:12">
      <c r="A132" s="38">
        <f>[6]Input!A132</f>
        <v>130</v>
      </c>
      <c r="B132" s="38" t="str">
        <f>[6]Input!B132</f>
        <v>IND_OTH_PH_COA_EXS</v>
      </c>
      <c r="C132" s="38" t="str">
        <f>[6]Input!C132</f>
        <v>IND_COA</v>
      </c>
      <c r="D132" s="38">
        <f>[6]Input!D132</f>
        <v>71.883333333333326</v>
      </c>
      <c r="E132" s="38">
        <f>[6]Input!E132</f>
        <v>31.527777777777779</v>
      </c>
      <c r="F132" s="38">
        <f>[6]Input!F132</f>
        <v>25.222222222222221</v>
      </c>
      <c r="G132" s="38">
        <f>[6]Input!G132</f>
        <v>35.941666666666663</v>
      </c>
      <c r="H132" s="38">
        <f>[6]Input!H132</f>
        <v>12.611111111111111</v>
      </c>
      <c r="I132" s="38">
        <f>[6]Input!I132</f>
        <v>6.3055555555555536</v>
      </c>
      <c r="J132" s="38">
        <f>[6]Input!J132</f>
        <v>0</v>
      </c>
      <c r="K132" s="38">
        <f>[6]Input!K132</f>
        <v>0</v>
      </c>
      <c r="L132" s="38">
        <f>[6]Input!L132</f>
        <v>0</v>
      </c>
    </row>
    <row r="133" spans="1:12">
      <c r="A133" s="38">
        <f>[6]Input!A133</f>
        <v>131</v>
      </c>
      <c r="B133" s="38" t="str">
        <f>[6]Input!B133</f>
        <v>IND_OTH_PH_COK_EXS</v>
      </c>
      <c r="C133" s="38" t="str">
        <f>[6]Input!C133</f>
        <v>IND_COK</v>
      </c>
      <c r="D133" s="38">
        <f>[6]Input!D133</f>
        <v>4.6851851851851851</v>
      </c>
      <c r="E133" s="38">
        <f>[6]Input!E133</f>
        <v>3.9043209876543208</v>
      </c>
      <c r="F133" s="38">
        <f>[6]Input!F133</f>
        <v>3.123456790123456</v>
      </c>
      <c r="G133" s="38">
        <f>[6]Input!G133</f>
        <v>2.342592592592593</v>
      </c>
      <c r="H133" s="38">
        <f>[6]Input!H133</f>
        <v>1.561728395061728</v>
      </c>
      <c r="I133" s="38">
        <f>[6]Input!I133</f>
        <v>0.780864197530864</v>
      </c>
      <c r="J133" s="38">
        <f>[6]Input!J133</f>
        <v>0</v>
      </c>
      <c r="K133" s="38">
        <f>[6]Input!K133</f>
        <v>0</v>
      </c>
      <c r="L133" s="38">
        <f>[6]Input!L133</f>
        <v>0</v>
      </c>
    </row>
    <row r="134" spans="1:12">
      <c r="A134" s="38">
        <f>[6]Input!A134</f>
        <v>132</v>
      </c>
      <c r="B134" s="38" t="str">
        <f>[6]Input!B134</f>
        <v>IND_OTH_PH_ELC_EXS</v>
      </c>
      <c r="C134" s="38" t="str">
        <f>[6]Input!C134</f>
        <v>IND_OTH_ELC</v>
      </c>
      <c r="D134" s="38">
        <f>[6]Input!D134</f>
        <v>136.08500000000001</v>
      </c>
      <c r="E134" s="38">
        <f>[6]Input!E134</f>
        <v>113.4041666666667</v>
      </c>
      <c r="F134" s="38">
        <f>[6]Input!F134</f>
        <v>113.4041666666667</v>
      </c>
      <c r="G134" s="38">
        <f>[6]Input!G134</f>
        <v>72.073474992808471</v>
      </c>
      <c r="H134" s="38">
        <f>[6]Input!H134</f>
        <v>72.073474992808471</v>
      </c>
      <c r="I134" s="38">
        <f>[6]Input!I134</f>
        <v>22.680833333333339</v>
      </c>
      <c r="J134" s="38">
        <f>[6]Input!J134</f>
        <v>0</v>
      </c>
      <c r="K134" s="38">
        <f>[6]Input!K134</f>
        <v>0</v>
      </c>
      <c r="L134" s="38">
        <f>[6]Input!L134</f>
        <v>0</v>
      </c>
    </row>
    <row r="135" spans="1:12">
      <c r="A135" s="38">
        <f>[6]Input!A135</f>
        <v>133</v>
      </c>
      <c r="B135" s="38" t="str">
        <f>[6]Input!B135</f>
        <v>IND_OTH_PH_LPG_EXS</v>
      </c>
      <c r="C135" s="38" t="str">
        <f>[6]Input!C135</f>
        <v>IND_LPG</v>
      </c>
      <c r="D135" s="38">
        <f>[6]Input!D135</f>
        <v>76.692941176470597</v>
      </c>
      <c r="E135" s="38">
        <f>[6]Input!E135</f>
        <v>59.457066483800602</v>
      </c>
      <c r="F135" s="38">
        <f>[6]Input!F135</f>
        <v>26.909803921568631</v>
      </c>
      <c r="G135" s="38">
        <f>[6]Input!G135</f>
        <v>20.182352941176472</v>
      </c>
      <c r="H135" s="38">
        <f>[6]Input!H135</f>
        <v>13.454901960784319</v>
      </c>
      <c r="I135" s="38">
        <f>[6]Input!I135</f>
        <v>6.7274509803921614</v>
      </c>
      <c r="J135" s="38">
        <f>[6]Input!J135</f>
        <v>0</v>
      </c>
      <c r="K135" s="38">
        <f>[6]Input!K135</f>
        <v>0</v>
      </c>
      <c r="L135" s="38">
        <f>[6]Input!L135</f>
        <v>0</v>
      </c>
    </row>
    <row r="136" spans="1:12">
      <c r="A136" s="38">
        <f>[6]Input!A136</f>
        <v>134</v>
      </c>
      <c r="B136" s="38" t="str">
        <f>[6]Input!B136</f>
        <v>IND_OTH_MD_ELC_EXS</v>
      </c>
      <c r="C136" s="38" t="str">
        <f>[6]Input!C136</f>
        <v>IND_OTH_ELC</v>
      </c>
      <c r="D136" s="38">
        <f>[6]Input!D136</f>
        <v>517.10588235294119</v>
      </c>
      <c r="E136" s="38">
        <f>[6]Input!E136</f>
        <v>430.92156862745111</v>
      </c>
      <c r="F136" s="38">
        <f>[6]Input!F136</f>
        <v>344.73725490196068</v>
      </c>
      <c r="G136" s="38">
        <f>[6]Input!G136</f>
        <v>258.5529411764706</v>
      </c>
      <c r="H136" s="38">
        <f>[6]Input!H136</f>
        <v>172.3686274509804</v>
      </c>
      <c r="I136" s="38">
        <f>[6]Input!I136</f>
        <v>86.184313725490185</v>
      </c>
      <c r="J136" s="38">
        <f>[6]Input!J136</f>
        <v>0</v>
      </c>
      <c r="K136" s="38">
        <f>[6]Input!K136</f>
        <v>0</v>
      </c>
      <c r="L136" s="38">
        <f>[6]Input!L136</f>
        <v>0</v>
      </c>
    </row>
    <row r="137" spans="1:12">
      <c r="A137" s="38">
        <f>[6]Input!A137</f>
        <v>135</v>
      </c>
      <c r="B137" s="38" t="str">
        <f>[6]Input!B137</f>
        <v>IND_OTH_EC_ELC_EXS</v>
      </c>
      <c r="C137" s="38" t="str">
        <f>[6]Input!C137</f>
        <v>IND_OTH_ELC</v>
      </c>
      <c r="D137" s="38">
        <f>[6]Input!D137</f>
        <v>181.44499999999999</v>
      </c>
      <c r="E137" s="38">
        <f>[6]Input!E137</f>
        <v>151.20416666666671</v>
      </c>
      <c r="F137" s="38">
        <f>[6]Input!F137</f>
        <v>120.9633333333333</v>
      </c>
      <c r="G137" s="38">
        <f>[6]Input!G137</f>
        <v>90.722499999999997</v>
      </c>
      <c r="H137" s="38">
        <f>[6]Input!H137</f>
        <v>60.481666666666669</v>
      </c>
      <c r="I137" s="38">
        <f>[6]Input!I137</f>
        <v>30.24083333333332</v>
      </c>
      <c r="J137" s="38">
        <f>[6]Input!J137</f>
        <v>0</v>
      </c>
      <c r="K137" s="38">
        <f>[6]Input!K137</f>
        <v>0</v>
      </c>
      <c r="L137" s="38">
        <f>[6]Input!L137</f>
        <v>0</v>
      </c>
    </row>
    <row r="138" spans="1:12">
      <c r="A138" s="38">
        <f>[6]Input!A138</f>
        <v>136</v>
      </c>
      <c r="B138" s="38" t="str">
        <f>[6]Input!B138</f>
        <v>IND_OTH_OTH_HFO_EXS</v>
      </c>
      <c r="C138" s="38" t="str">
        <f>[6]Input!C138</f>
        <v>IND_HFO</v>
      </c>
      <c r="D138" s="38">
        <f>[6]Input!D138</f>
        <v>36.47530864197531</v>
      </c>
      <c r="E138" s="38">
        <f>[6]Input!E138</f>
        <v>30.396090534979429</v>
      </c>
      <c r="F138" s="38">
        <f>[6]Input!F138</f>
        <v>24.31687242798354</v>
      </c>
      <c r="G138" s="38">
        <f>[6]Input!G138</f>
        <v>18.237654320987659</v>
      </c>
      <c r="H138" s="38">
        <f>[6]Input!H138</f>
        <v>6.3991769547325097</v>
      </c>
      <c r="I138" s="38">
        <f>[6]Input!I138</f>
        <v>3.1995884773662548</v>
      </c>
      <c r="J138" s="38">
        <f>[6]Input!J138</f>
        <v>0</v>
      </c>
      <c r="K138" s="38">
        <f>[6]Input!K138</f>
        <v>0</v>
      </c>
      <c r="L138" s="38">
        <f>[6]Input!L138</f>
        <v>0</v>
      </c>
    </row>
    <row r="139" spans="1:12">
      <c r="A139" s="38">
        <f>[6]Input!A139</f>
        <v>137</v>
      </c>
      <c r="B139" s="38" t="str">
        <f>[6]Input!B139</f>
        <v>IND_OTH_OTH_OIL_EXS</v>
      </c>
      <c r="C139" s="38" t="str">
        <f>[6]Input!C139</f>
        <v>IND_OIL</v>
      </c>
      <c r="D139" s="38">
        <f>[6]Input!D139</f>
        <v>105.45</v>
      </c>
      <c r="E139" s="38">
        <f>[6]Input!E139</f>
        <v>87.875</v>
      </c>
      <c r="F139" s="38">
        <f>[6]Input!F139</f>
        <v>70.299999999999983</v>
      </c>
      <c r="G139" s="38">
        <f>[6]Input!G139</f>
        <v>27.75</v>
      </c>
      <c r="H139" s="38">
        <f>[6]Input!H139</f>
        <v>18.5</v>
      </c>
      <c r="I139" s="38">
        <f>[6]Input!I139</f>
        <v>9.25</v>
      </c>
      <c r="J139" s="38">
        <f>[6]Input!J139</f>
        <v>0</v>
      </c>
      <c r="K139" s="38">
        <f>[6]Input!K139</f>
        <v>0</v>
      </c>
      <c r="L139" s="38">
        <f>[6]Input!L139</f>
        <v>0</v>
      </c>
    </row>
    <row r="140" spans="1:12">
      <c r="A140" s="38">
        <f>[6]Input!A140</f>
        <v>138</v>
      </c>
      <c r="B140" s="38" t="str">
        <f>[6]Input!B140</f>
        <v>IND_OTH_OTH_NGA_EXS</v>
      </c>
      <c r="C140" s="38" t="str">
        <f>[6]Input!C140</f>
        <v>IND_NGA</v>
      </c>
      <c r="D140" s="38">
        <f>[6]Input!D140</f>
        <v>140.32239940942131</v>
      </c>
      <c r="E140" s="38">
        <f>[6]Input!E140</f>
        <v>132.90617283950621</v>
      </c>
      <c r="F140" s="38">
        <f>[6]Input!F140</f>
        <v>132.90617283950621</v>
      </c>
      <c r="G140" s="38">
        <f>[6]Input!G140</f>
        <v>52.462962962962948</v>
      </c>
      <c r="H140" s="38">
        <f>[6]Input!H140</f>
        <v>34.975308641975303</v>
      </c>
      <c r="I140" s="38">
        <f>[6]Input!I140</f>
        <v>17.487654320987641</v>
      </c>
      <c r="J140" s="38">
        <f>[6]Input!J140</f>
        <v>0</v>
      </c>
      <c r="K140" s="38">
        <f>[6]Input!K140</f>
        <v>0</v>
      </c>
      <c r="L140" s="38">
        <f>[6]Input!L140</f>
        <v>0</v>
      </c>
    </row>
    <row r="141" spans="1:12">
      <c r="A141" s="38">
        <f>[6]Input!A141</f>
        <v>139</v>
      </c>
      <c r="B141" s="38" t="str">
        <f>[6]Input!B141</f>
        <v>IND_OTH_OTH_COK_EXS</v>
      </c>
      <c r="C141" s="38" t="str">
        <f>[6]Input!C141</f>
        <v>IND_COK</v>
      </c>
      <c r="D141" s="38">
        <f>[6]Input!D141</f>
        <v>2.0061728395061729</v>
      </c>
      <c r="E141" s="38">
        <f>[6]Input!E141</f>
        <v>1.6718106995884769</v>
      </c>
      <c r="F141" s="38">
        <f>[6]Input!F141</f>
        <v>1.3374485596707819</v>
      </c>
      <c r="G141" s="38">
        <f>[6]Input!G141</f>
        <v>1.003086419753086</v>
      </c>
      <c r="H141" s="38">
        <f>[6]Input!H141</f>
        <v>0.66872427983539107</v>
      </c>
      <c r="I141" s="38">
        <f>[6]Input!I141</f>
        <v>0.33436213991769542</v>
      </c>
      <c r="J141" s="38">
        <f>[6]Input!J141</f>
        <v>0</v>
      </c>
      <c r="K141" s="38">
        <f>[6]Input!K141</f>
        <v>0</v>
      </c>
      <c r="L141" s="38">
        <f>[6]Input!L141</f>
        <v>0</v>
      </c>
    </row>
    <row r="142" spans="1:12">
      <c r="A142" s="38">
        <f>[6]Input!A142</f>
        <v>140</v>
      </c>
      <c r="B142" s="38" t="str">
        <f>[6]Input!B142</f>
        <v>IND_OTH_OTH_PTC_EXS</v>
      </c>
      <c r="C142" s="38" t="str">
        <f>[6]Input!C142</f>
        <v>IND_PTC</v>
      </c>
      <c r="D142" s="38">
        <f>[6]Input!D142</f>
        <v>16.724691358024689</v>
      </c>
      <c r="E142" s="38">
        <f>[6]Input!E142</f>
        <v>13.93724279835391</v>
      </c>
      <c r="F142" s="38">
        <f>[6]Input!F142</f>
        <v>11.149794238683119</v>
      </c>
      <c r="G142" s="38">
        <f>[6]Input!G142</f>
        <v>4.4012345679012341</v>
      </c>
      <c r="H142" s="38">
        <f>[6]Input!H142</f>
        <v>2.9341563786008229</v>
      </c>
      <c r="I142" s="38">
        <f>[6]Input!I142</f>
        <v>1.4670781893004119</v>
      </c>
      <c r="J142" s="38">
        <f>[6]Input!J142</f>
        <v>0</v>
      </c>
      <c r="K142" s="38">
        <f>[6]Input!K142</f>
        <v>0</v>
      </c>
      <c r="L142" s="38">
        <f>[6]Input!L142</f>
        <v>0</v>
      </c>
    </row>
    <row r="143" spans="1:12">
      <c r="A143" s="38">
        <f>[6]Input!A143</f>
        <v>141</v>
      </c>
      <c r="B143" s="38" t="str">
        <f>[6]Input!B143</f>
        <v>IND_OTH_OTH_ELC_EXS</v>
      </c>
      <c r="C143" s="38" t="str">
        <f>[6]Input!C143</f>
        <v>IND_OTH_ELC</v>
      </c>
      <c r="D143" s="38">
        <f>[6]Input!D143</f>
        <v>137.90199999999999</v>
      </c>
      <c r="E143" s="38">
        <f>[6]Input!E143</f>
        <v>91.934666666666658</v>
      </c>
      <c r="F143" s="38">
        <f>[6]Input!F143</f>
        <v>91.934666666666658</v>
      </c>
      <c r="G143" s="38">
        <f>[6]Input!G143</f>
        <v>36.29</v>
      </c>
      <c r="H143" s="38">
        <f>[6]Input!H143</f>
        <v>24.193333333333339</v>
      </c>
      <c r="I143" s="38">
        <f>[6]Input!I143</f>
        <v>12.09666666666666</v>
      </c>
      <c r="J143" s="38">
        <f>[6]Input!J143</f>
        <v>0</v>
      </c>
      <c r="K143" s="38">
        <f>[6]Input!K143</f>
        <v>0</v>
      </c>
      <c r="L143" s="38">
        <f>[6]Input!L143</f>
        <v>0</v>
      </c>
    </row>
    <row r="144" spans="1:12">
      <c r="A144" s="38">
        <f>[6]Input!A144</f>
        <v>142</v>
      </c>
      <c r="B144" s="38" t="str">
        <f>[6]Input!B144</f>
        <v>IND_OTH_OTH_GEO_EXS</v>
      </c>
      <c r="C144" s="38" t="str">
        <f>[6]Input!C144</f>
        <v>IND_GEO</v>
      </c>
      <c r="D144" s="38">
        <f>[6]Input!D144</f>
        <v>1.7911458333333341</v>
      </c>
      <c r="E144" s="38">
        <f>[6]Input!E144</f>
        <v>1.4926215277777779</v>
      </c>
      <c r="F144" s="38">
        <f>[6]Input!F144</f>
        <v>1.1940972222222219</v>
      </c>
      <c r="G144" s="38">
        <f>[6]Input!G144</f>
        <v>0.89557291666666683</v>
      </c>
      <c r="H144" s="38">
        <f>[6]Input!H144</f>
        <v>0.59704861111111107</v>
      </c>
      <c r="I144" s="38">
        <f>[6]Input!I144</f>
        <v>0.29852430555555559</v>
      </c>
      <c r="J144" s="38">
        <f>[6]Input!J144</f>
        <v>0</v>
      </c>
      <c r="K144" s="38">
        <f>[6]Input!K144</f>
        <v>0</v>
      </c>
      <c r="L144" s="38">
        <f>[6]Input!L144</f>
        <v>0</v>
      </c>
    </row>
    <row r="145" spans="1:12">
      <c r="A145" s="38">
        <f>[6]Input!A145</f>
        <v>143</v>
      </c>
      <c r="B145" s="38" t="str">
        <f>[6]Input!B145</f>
        <v>IND_OTH_OTH_BIO_EXS</v>
      </c>
      <c r="C145" s="38" t="str">
        <f>[6]Input!C145</f>
        <v>IND_BIO</v>
      </c>
      <c r="D145" s="38">
        <f>[6]Input!D145</f>
        <v>46.772839506172843</v>
      </c>
      <c r="E145" s="38">
        <f>[6]Input!E145</f>
        <v>38.977366255144041</v>
      </c>
      <c r="F145" s="38">
        <f>[6]Input!F145</f>
        <v>31.181893004115231</v>
      </c>
      <c r="G145" s="38">
        <f>[6]Input!G145</f>
        <v>23.386419753086422</v>
      </c>
      <c r="H145" s="38">
        <f>[6]Input!H145</f>
        <v>15.59094650205761</v>
      </c>
      <c r="I145" s="38">
        <f>[6]Input!I145</f>
        <v>7.7954732510288061</v>
      </c>
      <c r="J145" s="38">
        <f>[6]Input!J145</f>
        <v>0</v>
      </c>
      <c r="K145" s="38">
        <f>[6]Input!K145</f>
        <v>0</v>
      </c>
      <c r="L145" s="38">
        <f>[6]Input!L145</f>
        <v>0</v>
      </c>
    </row>
    <row r="146" spans="1:12">
      <c r="A146" s="38">
        <f>[6]Input!A146</f>
        <v>144</v>
      </c>
      <c r="B146" s="38" t="str">
        <f>[6]Input!B146</f>
        <v>IND_NEU_TECH_EXS</v>
      </c>
      <c r="C146" s="38" t="str">
        <f>[6]Input!C146</f>
        <v>PRI_COA_HCO</v>
      </c>
      <c r="D146" s="38">
        <f>[6]Input!D146</f>
        <v>38.251558559999943</v>
      </c>
      <c r="E146" s="38">
        <f>[6]Input!E146</f>
        <v>43.433528454260518</v>
      </c>
      <c r="F146" s="38">
        <f>[6]Input!F146</f>
        <v>5.4515334068104808</v>
      </c>
      <c r="G146" s="38">
        <f>[6]Input!G146</f>
        <v>5.9006789228903296</v>
      </c>
      <c r="H146" s="38">
        <f>[6]Input!H146</f>
        <v>183.18952378105189</v>
      </c>
      <c r="I146" s="38">
        <f>[6]Input!I146</f>
        <v>254.9910780111727</v>
      </c>
      <c r="J146" s="38">
        <f>[6]Input!J146</f>
        <v>328.85211626503229</v>
      </c>
      <c r="K146" s="38">
        <f>[6]Input!K146</f>
        <v>404.66707973232229</v>
      </c>
      <c r="L146" s="38">
        <f>[6]Input!L146</f>
        <v>481.94830051940471</v>
      </c>
    </row>
    <row r="147" spans="1:12">
      <c r="A147" s="38">
        <f>[6]Input!A147</f>
        <v>145</v>
      </c>
      <c r="B147" s="38" t="str">
        <f>[6]Input!B147</f>
        <v>IND_NEU_TECH_EXS</v>
      </c>
      <c r="C147" s="38" t="str">
        <f>[6]Input!C147</f>
        <v>PRI_COA_OVC</v>
      </c>
      <c r="D147" s="38">
        <f>[6]Input!D147</f>
        <v>7.6503117119999988</v>
      </c>
      <c r="E147" s="38">
        <f>[6]Input!E147</f>
        <v>8.0432460100482519</v>
      </c>
      <c r="F147" s="38">
        <f>[6]Input!F147</f>
        <v>8.1773001102157217</v>
      </c>
      <c r="G147" s="38">
        <f>[6]Input!G147</f>
        <v>8.8510183843354966</v>
      </c>
      <c r="H147" s="38">
        <f>[6]Input!H147</f>
        <v>9.134103678833597</v>
      </c>
      <c r="I147" s="38">
        <f>[6]Input!I147</f>
        <v>9.3804197919499401</v>
      </c>
      <c r="J147" s="38">
        <f>[6]Input!J147</f>
        <v>9.5844204869989955</v>
      </c>
      <c r="K147" s="38">
        <f>[6]Input!K147</f>
        <v>9.7653940678131157</v>
      </c>
      <c r="L147" s="38">
        <f>[6]Input!L147</f>
        <v>9.9234378967619339</v>
      </c>
    </row>
    <row r="148" spans="1:12">
      <c r="A148" s="38">
        <f>[6]Input!A148</f>
        <v>146</v>
      </c>
      <c r="B148" s="38" t="str">
        <f>[6]Input!B148</f>
        <v>IND_NEU_TECH_EXS</v>
      </c>
      <c r="C148" s="38" t="str">
        <f>[6]Input!C148</f>
        <v>PRI_OIL_NSP</v>
      </c>
      <c r="D148" s="38">
        <f>[6]Input!D148</f>
        <v>81.603324928000006</v>
      </c>
      <c r="E148" s="38">
        <f>[6]Input!E148</f>
        <v>85.593542956930136</v>
      </c>
      <c r="F148" s="38">
        <f>[6]Input!F148</f>
        <v>86.815669503456917</v>
      </c>
      <c r="G148" s="38">
        <f>[6]Input!G148</f>
        <v>88.092219086316916</v>
      </c>
      <c r="H148" s="38">
        <f>[6]Input!H148</f>
        <v>84.845674172276532</v>
      </c>
      <c r="I148" s="38">
        <f>[6]Input!I148</f>
        <v>80.906120705568256</v>
      </c>
      <c r="J148" s="38">
        <f>[6]Input!J148</f>
        <v>76.302636432608708</v>
      </c>
      <c r="K148" s="38">
        <f>[6]Input!K148</f>
        <v>71.260250600402927</v>
      </c>
      <c r="L148" s="38">
        <f>[6]Input!L148</f>
        <v>65.825471381854186</v>
      </c>
    </row>
    <row r="149" spans="1:12">
      <c r="A149" s="38">
        <f>[6]Input!A149</f>
        <v>147</v>
      </c>
      <c r="B149" s="38" t="str">
        <f>[6]Input!B149</f>
        <v>IND_NEU_TECH_EXS</v>
      </c>
      <c r="C149" s="38" t="str">
        <f>[6]Input!C149</f>
        <v>PRI_OIL_PTC</v>
      </c>
      <c r="D149" s="38">
        <f>[6]Input!D149</f>
        <v>104.554260064</v>
      </c>
      <c r="E149" s="38">
        <f>[6]Input!E149</f>
        <v>109.65625393699121</v>
      </c>
      <c r="F149" s="38">
        <f>[6]Input!F149</f>
        <v>111.2112814989338</v>
      </c>
      <c r="G149" s="38">
        <f>[6]Input!G149</f>
        <v>112.85048440027759</v>
      </c>
      <c r="H149" s="38">
        <f>[6]Input!H149</f>
        <v>108.69583377811981</v>
      </c>
      <c r="I149" s="38">
        <f>[6]Input!I149</f>
        <v>103.6536387010469</v>
      </c>
      <c r="J149" s="38">
        <f>[6]Input!J149</f>
        <v>97.761088967389767</v>
      </c>
      <c r="K149" s="38">
        <f>[6]Input!K149</f>
        <v>91.306434534052627</v>
      </c>
      <c r="L149" s="38">
        <f>[6]Input!L149</f>
        <v>84.349222122476434</v>
      </c>
    </row>
    <row r="150" spans="1:12">
      <c r="A150" s="38">
        <f>[6]Input!A150</f>
        <v>148</v>
      </c>
      <c r="B150" s="38" t="str">
        <f>[6]Input!B150</f>
        <v>IND_NEU_TECH_EXS</v>
      </c>
      <c r="C150" s="38" t="str">
        <f>[6]Input!C150</f>
        <v>PRI_OIL_WSP</v>
      </c>
      <c r="D150" s="38">
        <f>[6]Input!D150</f>
        <v>45.901870271999996</v>
      </c>
      <c r="E150" s="38">
        <f>[6]Input!E150</f>
        <v>48.12542196012204</v>
      </c>
      <c r="F150" s="38">
        <f>[6]Input!F150</f>
        <v>48.791223990953803</v>
      </c>
      <c r="G150" s="38">
        <f>[6]Input!G150</f>
        <v>55.34345106427557</v>
      </c>
      <c r="H150" s="38">
        <f>[6]Input!H150</f>
        <v>59.726889055484143</v>
      </c>
      <c r="I150" s="38">
        <f>[6]Input!I150</f>
        <v>64.021365080058345</v>
      </c>
      <c r="J150" s="38">
        <f>[6]Input!J150</f>
        <v>68.155879018659533</v>
      </c>
      <c r="K150" s="38">
        <f>[6]Input!K150</f>
        <v>72.23679000718424</v>
      </c>
      <c r="L150" s="38">
        <f>[6]Input!L150</f>
        <v>76.245081173454167</v>
      </c>
    </row>
    <row r="151" spans="1:12">
      <c r="A151" s="38">
        <f>[6]Input!A151</f>
        <v>149</v>
      </c>
      <c r="B151" s="38" t="str">
        <f>[6]Input!B151</f>
        <v>IND_NEU_TECH_EXS</v>
      </c>
      <c r="C151" s="38" t="str">
        <f>[6]Input!C151</f>
        <v>PRI_OIL_LUB</v>
      </c>
      <c r="D151" s="38">
        <f>[6]Input!D151</f>
        <v>122.404987392</v>
      </c>
      <c r="E151" s="38">
        <f>[6]Input!E151</f>
        <v>128.3568009103534</v>
      </c>
      <c r="F151" s="38">
        <f>[6]Input!F151</f>
        <v>130.15536008760029</v>
      </c>
      <c r="G151" s="38">
        <f>[6]Input!G151</f>
        <v>231.35239859302311</v>
      </c>
      <c r="H151" s="38">
        <f>[6]Input!H151</f>
        <v>142.64425245111801</v>
      </c>
      <c r="I151" s="38">
        <f>[6]Input!I151</f>
        <v>145.0838261154924</v>
      </c>
      <c r="J151" s="38">
        <f>[6]Input!J151</f>
        <v>146.8013737925346</v>
      </c>
      <c r="K151" s="38">
        <f>[6]Input!K151</f>
        <v>148.10847669516559</v>
      </c>
      <c r="L151" s="38">
        <f>[6]Input!L151</f>
        <v>149.01695908304171</v>
      </c>
    </row>
    <row r="152" spans="1:12">
      <c r="A152" s="38">
        <f>[6]Input!A152</f>
        <v>150</v>
      </c>
      <c r="B152" s="38" t="str">
        <f>[6]Input!B152</f>
        <v>IND_NEU_TECH_EXS</v>
      </c>
      <c r="C152" s="38" t="str">
        <f>[6]Input!C152</f>
        <v>PRI_OIL_ASP</v>
      </c>
      <c r="D152" s="38">
        <f>[6]Input!D152</f>
        <v>838.98418441600006</v>
      </c>
      <c r="E152" s="38">
        <f>[6]Input!E152</f>
        <v>879.86408644919482</v>
      </c>
      <c r="F152" s="38">
        <f>[6]Input!F152</f>
        <v>934.25653759214606</v>
      </c>
      <c r="G152" s="38">
        <f>[6]Input!G152</f>
        <v>925.42653191526915</v>
      </c>
      <c r="H152" s="38">
        <f>[6]Input!H152</f>
        <v>878.85300896510569</v>
      </c>
      <c r="I152" s="38">
        <f>[6]Input!I152</f>
        <v>842.04901665737293</v>
      </c>
      <c r="J152" s="38">
        <f>[6]Input!J152</f>
        <v>798.54196690846641</v>
      </c>
      <c r="K152" s="38">
        <f>[6]Input!K152</f>
        <v>750.63329067923485</v>
      </c>
      <c r="L152" s="38">
        <f>[6]Input!L152</f>
        <v>698.77541856365281</v>
      </c>
    </row>
    <row r="153" spans="1:12">
      <c r="A153" s="38">
        <f>[6]Input!A153</f>
        <v>151</v>
      </c>
      <c r="B153" s="38" t="str">
        <f>[6]Input!B153</f>
        <v>IND_NEU_TECH_EXS</v>
      </c>
      <c r="C153" s="38" t="str">
        <f>[6]Input!C153</f>
        <v>PRI_OIL_WAX</v>
      </c>
      <c r="D153" s="38">
        <f>[6]Input!D153</f>
        <v>35.70145465600001</v>
      </c>
      <c r="E153" s="38">
        <f>[6]Input!E153</f>
        <v>37.468120996808118</v>
      </c>
      <c r="F153" s="38">
        <f>[6]Input!F153</f>
        <v>38.0244455125031</v>
      </c>
      <c r="G153" s="38">
        <f>[6]Input!G153</f>
        <v>47.35294835619473</v>
      </c>
      <c r="H153" s="38">
        <f>[6]Input!H153</f>
        <v>55.261327256943119</v>
      </c>
      <c r="I153" s="38">
        <f>[6]Input!I153</f>
        <v>63.317833595662073</v>
      </c>
      <c r="J153" s="38">
        <f>[6]Input!J153</f>
        <v>71.403932628142513</v>
      </c>
      <c r="K153" s="38">
        <f>[6]Input!K153</f>
        <v>79.587961652676881</v>
      </c>
      <c r="L153" s="38">
        <f>[6]Input!L153</f>
        <v>87.822425386343127</v>
      </c>
    </row>
    <row r="154" spans="1:12">
      <c r="A154" s="38">
        <f>[6]Input!A154</f>
        <v>152</v>
      </c>
      <c r="B154" s="38" t="str">
        <f>[6]Input!B154</f>
        <v>IND_CH_HVC_NAPSC_NEW</v>
      </c>
      <c r="C154" s="38" t="str">
        <f>[6]Input!C154</f>
        <v>IND_NAP</v>
      </c>
      <c r="D154" s="38">
        <f>[6]Input!D154</f>
        <v>16.879522579342652</v>
      </c>
      <c r="E154" s="38">
        <f>[6]Input!E154</f>
        <v>16.879522579342471</v>
      </c>
      <c r="F154" s="38">
        <f>[6]Input!F154</f>
        <v>16.879522579342652</v>
      </c>
      <c r="G154" s="38">
        <f>[6]Input!G154</f>
        <v>0</v>
      </c>
      <c r="H154" s="38">
        <f>[6]Input!H154</f>
        <v>0</v>
      </c>
      <c r="I154" s="38">
        <f>[6]Input!I154</f>
        <v>0</v>
      </c>
      <c r="J154" s="38">
        <f>[6]Input!J154</f>
        <v>0</v>
      </c>
      <c r="K154" s="38">
        <f>[6]Input!K154</f>
        <v>0</v>
      </c>
      <c r="L154" s="38">
        <f>[6]Input!L154</f>
        <v>0</v>
      </c>
    </row>
    <row r="155" spans="1:12">
      <c r="A155" s="38">
        <f>[6]Input!A155</f>
        <v>153</v>
      </c>
      <c r="B155" s="38" t="str">
        <f>[6]Input!B155</f>
        <v>IND_CH_HVC_NAPSC_NEW</v>
      </c>
      <c r="C155" s="38" t="str">
        <f>[6]Input!C155</f>
        <v>IND_CH_MD</v>
      </c>
      <c r="D155" s="38">
        <f>[6]Input!D155</f>
        <v>0.38831396300428778</v>
      </c>
      <c r="E155" s="38">
        <f>[6]Input!E155</f>
        <v>0.38831396300211402</v>
      </c>
      <c r="F155" s="38">
        <f>[6]Input!F155</f>
        <v>0.38831396300428822</v>
      </c>
      <c r="G155" s="38">
        <f>[6]Input!G155</f>
        <v>0</v>
      </c>
      <c r="H155" s="38">
        <f>[6]Input!H155</f>
        <v>0</v>
      </c>
      <c r="I155" s="38">
        <f>[6]Input!I155</f>
        <v>0</v>
      </c>
      <c r="J155" s="38">
        <f>[6]Input!J155</f>
        <v>0</v>
      </c>
      <c r="K155" s="38">
        <f>[6]Input!K155</f>
        <v>0</v>
      </c>
      <c r="L155" s="38">
        <f>[6]Input!L155</f>
        <v>0</v>
      </c>
    </row>
    <row r="156" spans="1:12">
      <c r="A156" s="38">
        <f>[6]Input!A156</f>
        <v>154</v>
      </c>
      <c r="B156" s="38" t="str">
        <f>[6]Input!B156</f>
        <v>IND_CH_HVC_NAPSC_NEW</v>
      </c>
      <c r="C156" s="38" t="str">
        <f>[6]Input!C156</f>
        <v>IND_CH_FS_NAP</v>
      </c>
      <c r="D156" s="38">
        <f>[6]Input!D156</f>
        <v>104.0802768964931</v>
      </c>
      <c r="E156" s="38">
        <f>[6]Input!E156</f>
        <v>104.0802768965076</v>
      </c>
      <c r="F156" s="38">
        <f>[6]Input!F156</f>
        <v>104.0802768964931</v>
      </c>
      <c r="G156" s="38">
        <f>[6]Input!G156</f>
        <v>0</v>
      </c>
      <c r="H156" s="38">
        <f>[6]Input!H156</f>
        <v>0</v>
      </c>
      <c r="I156" s="38">
        <f>[6]Input!I156</f>
        <v>0</v>
      </c>
      <c r="J156" s="38">
        <f>[6]Input!J156</f>
        <v>0</v>
      </c>
      <c r="K156" s="38">
        <f>[6]Input!K156</f>
        <v>0</v>
      </c>
      <c r="L156" s="38">
        <f>[6]Input!L156</f>
        <v>0</v>
      </c>
    </row>
    <row r="157" spans="1:12">
      <c r="A157" s="38">
        <f>[6]Input!A157</f>
        <v>155</v>
      </c>
      <c r="B157" s="38" t="str">
        <f>[6]Input!B157</f>
        <v>IND_CH_HVC_ETHSC_NEW</v>
      </c>
      <c r="C157" s="38" t="str">
        <f>[6]Input!C157</f>
        <v>IND_ETH</v>
      </c>
      <c r="D157" s="38">
        <f>[6]Input!D157</f>
        <v>28.28295608663722</v>
      </c>
      <c r="E157" s="38">
        <f>[6]Input!E157</f>
        <v>28.282956086637238</v>
      </c>
      <c r="F157" s="38">
        <f>[6]Input!F157</f>
        <v>17.758446310106979</v>
      </c>
      <c r="G157" s="38">
        <f>[6]Input!G157</f>
        <v>0</v>
      </c>
      <c r="H157" s="38">
        <f>[6]Input!H157</f>
        <v>196.46057782652639</v>
      </c>
      <c r="I157" s="38">
        <f>[6]Input!I157</f>
        <v>205.94879518072301</v>
      </c>
      <c r="J157" s="38">
        <f>[6]Input!J157</f>
        <v>209.5</v>
      </c>
      <c r="K157" s="38">
        <f>[6]Input!K157</f>
        <v>248.23085328137071</v>
      </c>
      <c r="L157" s="38">
        <f>[6]Input!L157</f>
        <v>251.05164078847909</v>
      </c>
    </row>
    <row r="158" spans="1:12">
      <c r="A158" s="38">
        <f>[6]Input!A158</f>
        <v>156</v>
      </c>
      <c r="B158" s="38" t="str">
        <f>[6]Input!B158</f>
        <v>IND_CH_HVC_ETHSC_NEW</v>
      </c>
      <c r="C158" s="38" t="str">
        <f>[6]Input!C158</f>
        <v>IND_CH_MD</v>
      </c>
      <c r="D158" s="38">
        <f>[6]Input!D158</f>
        <v>0.61676228226311747</v>
      </c>
      <c r="E158" s="38">
        <f>[6]Input!E158</f>
        <v>0.61676228226313712</v>
      </c>
      <c r="F158" s="38">
        <f>[6]Input!F158</f>
        <v>0.38705487546679068</v>
      </c>
      <c r="G158" s="38">
        <f>[6]Input!G158</f>
        <v>0</v>
      </c>
      <c r="H158" s="38">
        <f>[6]Input!H158</f>
        <v>4.28418705540712</v>
      </c>
      <c r="I158" s="38">
        <f>[6]Input!I158</f>
        <v>4.4910952220095357</v>
      </c>
      <c r="J158" s="38">
        <f>[6]Input!J158</f>
        <v>4.5685358255451716</v>
      </c>
      <c r="K158" s="38">
        <f>[6]Input!K158</f>
        <v>5.4131338721794169</v>
      </c>
      <c r="L158" s="38">
        <f>[6]Input!L158</f>
        <v>5.604995095485263</v>
      </c>
    </row>
    <row r="159" spans="1:12">
      <c r="A159" s="38">
        <f>[6]Input!A159</f>
        <v>157</v>
      </c>
      <c r="B159" s="38" t="str">
        <f>[6]Input!B159</f>
        <v>IND_CH_HVC_ETHSC_NEW</v>
      </c>
      <c r="C159" s="38" t="str">
        <f>[6]Input!C159</f>
        <v>IND_CH_FS_ETH</v>
      </c>
      <c r="D159" s="38">
        <f>[6]Input!D159</f>
        <v>117.948444074699</v>
      </c>
      <c r="E159" s="38">
        <f>[6]Input!E159</f>
        <v>117.948444074699</v>
      </c>
      <c r="F159" s="38">
        <f>[6]Input!F159</f>
        <v>74.010421544614417</v>
      </c>
      <c r="G159" s="38">
        <f>[6]Input!G159</f>
        <v>0</v>
      </c>
      <c r="H159" s="38">
        <f>[6]Input!H159</f>
        <v>819.29977211976177</v>
      </c>
      <c r="I159" s="38">
        <f>[6]Input!I159</f>
        <v>858.86849579001398</v>
      </c>
      <c r="J159" s="38">
        <f>[6]Input!J159</f>
        <v>873.67808930425781</v>
      </c>
      <c r="K159" s="38">
        <f>[6]Input!K159</f>
        <v>1035.1974109844091</v>
      </c>
      <c r="L159" s="38">
        <f>[6]Input!L159</f>
        <v>1046.830595624235</v>
      </c>
    </row>
    <row r="160" spans="1:12">
      <c r="A160" s="38">
        <f>[6]Input!A160</f>
        <v>158</v>
      </c>
      <c r="B160" s="38" t="str">
        <f>[6]Input!B160</f>
        <v>IND_CH_HVC_GSOSC_NEW</v>
      </c>
      <c r="C160" s="38" t="str">
        <f>[6]Input!C160</f>
        <v>IND_BIO</v>
      </c>
      <c r="D160" s="38">
        <f>[6]Input!D160</f>
        <v>142.30010093059701</v>
      </c>
      <c r="E160" s="38">
        <f>[6]Input!E160</f>
        <v>142.30010093059701</v>
      </c>
      <c r="F160" s="38">
        <f>[6]Input!F160</f>
        <v>174.96180672484081</v>
      </c>
      <c r="G160" s="38">
        <f>[6]Input!G160</f>
        <v>147.96701390528071</v>
      </c>
      <c r="H160" s="38">
        <f>[6]Input!H160</f>
        <v>0.68997409358840123</v>
      </c>
      <c r="I160" s="38">
        <f>[6]Input!I160</f>
        <v>37.489058256118383</v>
      </c>
      <c r="J160" s="38">
        <f>[6]Input!J160</f>
        <v>32.479342090815159</v>
      </c>
      <c r="K160" s="38">
        <f>[6]Input!K160</f>
        <v>0</v>
      </c>
      <c r="L160" s="38">
        <f>[6]Input!L160</f>
        <v>0</v>
      </c>
    </row>
    <row r="161" spans="1:12">
      <c r="A161" s="38">
        <f>[6]Input!A161</f>
        <v>159</v>
      </c>
      <c r="B161" s="38" t="str">
        <f>[6]Input!B161</f>
        <v>IND_CH_HVC_GSOSC_NEW</v>
      </c>
      <c r="C161" s="38" t="str">
        <f>[6]Input!C161</f>
        <v>IND_CH_MD</v>
      </c>
      <c r="D161" s="38">
        <f>[6]Input!D161</f>
        <v>3.573913349871479</v>
      </c>
      <c r="E161" s="38">
        <f>[6]Input!E161</f>
        <v>3.573913349871479</v>
      </c>
      <c r="F161" s="38">
        <f>[6]Input!F161</f>
        <v>4.3942227214337244</v>
      </c>
      <c r="G161" s="38">
        <f>[6]Input!G161</f>
        <v>3.716239713664149</v>
      </c>
      <c r="H161" s="38">
        <f>[6]Input!H161</f>
        <v>1.732892392918076E-2</v>
      </c>
      <c r="I161" s="38">
        <f>[6]Input!I161</f>
        <v>0.94154989982050274</v>
      </c>
      <c r="J161" s="38">
        <f>[6]Input!J161</f>
        <v>0.81572924779597888</v>
      </c>
      <c r="K161" s="38">
        <f>[6]Input!K161</f>
        <v>0</v>
      </c>
      <c r="L161" s="38">
        <f>[6]Input!L161</f>
        <v>0</v>
      </c>
    </row>
    <row r="162" spans="1:12">
      <c r="A162" s="38">
        <f>[6]Input!A162</f>
        <v>160</v>
      </c>
      <c r="B162" s="38" t="str">
        <f>[6]Input!B162</f>
        <v>IND_CH_HVC_GSOSC_NEW</v>
      </c>
      <c r="C162" s="38" t="str">
        <f>[6]Input!C162</f>
        <v>IND_CH_FS_DST</v>
      </c>
      <c r="D162" s="38">
        <f>[6]Input!D162</f>
        <v>1069.7427713901029</v>
      </c>
      <c r="E162" s="38">
        <f>[6]Input!E162</f>
        <v>1069.7427713901029</v>
      </c>
      <c r="F162" s="38">
        <f>[6]Input!F162</f>
        <v>1315.2775492726801</v>
      </c>
      <c r="G162" s="38">
        <f>[6]Input!G162</f>
        <v>1112.343859872263</v>
      </c>
      <c r="H162" s="38">
        <f>[6]Input!H162</f>
        <v>5.1868887951289384</v>
      </c>
      <c r="I162" s="38">
        <f>[6]Input!I162</f>
        <v>281.82445981021863</v>
      </c>
      <c r="J162" s="38">
        <f>[6]Input!J162</f>
        <v>244.16385648314841</v>
      </c>
      <c r="K162" s="38">
        <f>[6]Input!K162</f>
        <v>0</v>
      </c>
      <c r="L162" s="38">
        <f>[6]Input!L162</f>
        <v>0</v>
      </c>
    </row>
    <row r="163" spans="1:12">
      <c r="A163" s="38">
        <f>[6]Input!A163</f>
        <v>161</v>
      </c>
      <c r="B163" s="38" t="str">
        <f>[6]Input!B163</f>
        <v>IND_CH_OLF_PDH_NEW</v>
      </c>
      <c r="C163" s="38" t="str">
        <f>[6]Input!C163</f>
        <v>IND_LPG</v>
      </c>
      <c r="D163" s="38">
        <f>[6]Input!D163</f>
        <v>0</v>
      </c>
      <c r="E163" s="38">
        <f>[6]Input!E163</f>
        <v>23.841188854782661</v>
      </c>
      <c r="F163" s="38">
        <f>[6]Input!F163</f>
        <v>96.053483392290119</v>
      </c>
      <c r="G163" s="38">
        <f>[6]Input!G163</f>
        <v>186.3339613634997</v>
      </c>
      <c r="H163" s="38">
        <f>[6]Input!H163</f>
        <v>231.0658346116376</v>
      </c>
      <c r="I163" s="38">
        <f>[6]Input!I163</f>
        <v>303.01057223439022</v>
      </c>
      <c r="J163" s="38">
        <f>[6]Input!J163</f>
        <v>312.00552503032333</v>
      </c>
      <c r="K163" s="38">
        <f>[6]Input!K163</f>
        <v>304.77701047530547</v>
      </c>
      <c r="L163" s="38">
        <f>[6]Input!L163</f>
        <v>370.24205647358809</v>
      </c>
    </row>
    <row r="164" spans="1:12">
      <c r="A164" s="38">
        <f>[6]Input!A164</f>
        <v>162</v>
      </c>
      <c r="B164" s="38" t="str">
        <f>[6]Input!B164</f>
        <v>IND_CH_OLF_PDH_NEW</v>
      </c>
      <c r="C164" s="38" t="str">
        <f>[6]Input!C164</f>
        <v>IND_CH_MD</v>
      </c>
      <c r="D164" s="38">
        <f>[6]Input!D164</f>
        <v>0</v>
      </c>
      <c r="E164" s="38">
        <f>[6]Input!E164</f>
        <v>0.22376877403632661</v>
      </c>
      <c r="F164" s="38">
        <f>[6]Input!F164</f>
        <v>0.93193409781747005</v>
      </c>
      <c r="G164" s="38">
        <f>[6]Input!G164</f>
        <v>1.86872407282789</v>
      </c>
      <c r="H164" s="38">
        <f>[6]Input!H164</f>
        <v>2.3952919966652129</v>
      </c>
      <c r="I164" s="38">
        <f>[6]Input!I164</f>
        <v>3.1410909353945078</v>
      </c>
      <c r="J164" s="38">
        <f>[6]Input!J164</f>
        <v>3.2343350901553909</v>
      </c>
      <c r="K164" s="38">
        <f>[6]Input!K164</f>
        <v>3.159402320061909</v>
      </c>
      <c r="L164" s="38">
        <f>[6]Input!L164</f>
        <v>3.8380309931609071</v>
      </c>
    </row>
    <row r="165" spans="1:12">
      <c r="A165" s="38">
        <f>[6]Input!A165</f>
        <v>163</v>
      </c>
      <c r="B165" s="38" t="str">
        <f>[6]Input!B165</f>
        <v>IND_CH_OLF_PDH_NEW</v>
      </c>
      <c r="C165" s="38" t="str">
        <f>[6]Input!C165</f>
        <v>IND_CH_FS_LPG</v>
      </c>
      <c r="D165" s="38">
        <f>[6]Input!D165</f>
        <v>0</v>
      </c>
      <c r="E165" s="38">
        <f>[6]Input!E165</f>
        <v>126.9789648457015</v>
      </c>
      <c r="F165" s="38">
        <f>[6]Input!F165</f>
        <v>521.72241648505508</v>
      </c>
      <c r="G165" s="38">
        <f>[6]Input!G165</f>
        <v>1032.3908670139849</v>
      </c>
      <c r="H165" s="38">
        <f>[6]Input!H165</f>
        <v>1306.232568848096</v>
      </c>
      <c r="I165" s="38">
        <f>[6]Input!I165</f>
        <v>1712.9415901018051</v>
      </c>
      <c r="J165" s="38">
        <f>[6]Input!J165</f>
        <v>1763.7907358314069</v>
      </c>
      <c r="K165" s="38">
        <f>[6]Input!K165</f>
        <v>1722.9273985404279</v>
      </c>
      <c r="L165" s="38">
        <f>[6]Input!L165</f>
        <v>2093.0062349370769</v>
      </c>
    </row>
    <row r="166" spans="1:12">
      <c r="A166" s="38">
        <f>[6]Input!A166</f>
        <v>164</v>
      </c>
      <c r="B166" s="38" t="str">
        <f>[6]Input!B166</f>
        <v>IND_CH_OLF_MTO_NEW</v>
      </c>
      <c r="C166" s="38" t="str">
        <f>[6]Input!C166</f>
        <v>IND_NGA</v>
      </c>
      <c r="D166" s="38">
        <f>[6]Input!D166</f>
        <v>0</v>
      </c>
      <c r="E166" s="38">
        <f>[6]Input!E166</f>
        <v>0</v>
      </c>
      <c r="F166" s="38">
        <f>[6]Input!F166</f>
        <v>0</v>
      </c>
      <c r="G166" s="38">
        <f>[6]Input!G166</f>
        <v>60.017035868930208</v>
      </c>
      <c r="H166" s="38">
        <f>[6]Input!H166</f>
        <v>79.401641466316448</v>
      </c>
      <c r="I166" s="38">
        <f>[6]Input!I166</f>
        <v>82.153779105197302</v>
      </c>
      <c r="J166" s="38">
        <f>[6]Input!J166</f>
        <v>82.153779105197259</v>
      </c>
      <c r="K166" s="38">
        <f>[6]Input!K166</f>
        <v>88.885048624195917</v>
      </c>
      <c r="L166" s="38">
        <f>[6]Input!L166</f>
        <v>48.07592850895842</v>
      </c>
    </row>
    <row r="167" spans="1:12">
      <c r="A167" s="38">
        <f>[6]Input!A167</f>
        <v>165</v>
      </c>
      <c r="B167" s="38" t="str">
        <f>[6]Input!B167</f>
        <v>IND_CH_OLF_MTO_NEW</v>
      </c>
      <c r="C167" s="38" t="str">
        <f>[6]Input!C167</f>
        <v>IND_CH_MD</v>
      </c>
      <c r="D167" s="38">
        <f>[6]Input!D167</f>
        <v>0</v>
      </c>
      <c r="E167" s="38">
        <f>[6]Input!E167</f>
        <v>0</v>
      </c>
      <c r="F167" s="38">
        <f>[6]Input!F167</f>
        <v>0</v>
      </c>
      <c r="G167" s="38">
        <f>[6]Input!G167</f>
        <v>2.034022174376231</v>
      </c>
      <c r="H167" s="38">
        <f>[6]Input!H167</f>
        <v>2.690980937097013</v>
      </c>
      <c r="I167" s="38">
        <f>[6]Input!I167</f>
        <v>2.7762059635371248</v>
      </c>
      <c r="J167" s="38">
        <f>[6]Input!J167</f>
        <v>2.776205963537123</v>
      </c>
      <c r="K167" s="38">
        <f>[6]Input!K167</f>
        <v>3.003674386589084</v>
      </c>
      <c r="L167" s="38">
        <f>[6]Input!L167</f>
        <v>1.7686796441423269</v>
      </c>
    </row>
    <row r="168" spans="1:12">
      <c r="A168" s="38">
        <f>[6]Input!A168</f>
        <v>166</v>
      </c>
      <c r="B168" s="38" t="str">
        <f>[6]Input!B168</f>
        <v>IND_CH_OLF_MTO_NEW</v>
      </c>
      <c r="C168" s="38" t="str">
        <f>[6]Input!C168</f>
        <v>IND_CH_FS_MTH</v>
      </c>
      <c r="D168" s="38">
        <f>[6]Input!D168</f>
        <v>0</v>
      </c>
      <c r="E168" s="38">
        <f>[6]Input!E168</f>
        <v>0</v>
      </c>
      <c r="F168" s="38">
        <f>[6]Input!F168</f>
        <v>0</v>
      </c>
      <c r="G168" s="38">
        <f>[6]Input!G168</f>
        <v>607.03518352782214</v>
      </c>
      <c r="H168" s="38">
        <f>[6]Input!H168</f>
        <v>803.09847532586707</v>
      </c>
      <c r="I168" s="38">
        <f>[6]Input!I168</f>
        <v>828.2956608316357</v>
      </c>
      <c r="J168" s="38">
        <f>[6]Input!J168</f>
        <v>828.29566083163547</v>
      </c>
      <c r="K168" s="38">
        <f>[6]Input!K168</f>
        <v>896.16206205141873</v>
      </c>
      <c r="L168" s="38">
        <f>[6]Input!L168</f>
        <v>486.11892037486382</v>
      </c>
    </row>
    <row r="169" spans="1:12">
      <c r="A169" s="38">
        <f>[6]Input!A169</f>
        <v>167</v>
      </c>
      <c r="B169" s="38" t="str">
        <f>[6]Input!B169</f>
        <v>IND_CH_AMM_NAPPOX_NEW</v>
      </c>
      <c r="C169" s="38" t="str">
        <f>[6]Input!C169</f>
        <v>IND_NAP</v>
      </c>
      <c r="D169" s="38">
        <f>[6]Input!D169</f>
        <v>0</v>
      </c>
      <c r="E169" s="38">
        <f>[6]Input!E169</f>
        <v>14.750585443968591</v>
      </c>
      <c r="F169" s="38">
        <f>[6]Input!F169</f>
        <v>147.66072520328191</v>
      </c>
      <c r="G169" s="38">
        <f>[6]Input!G169</f>
        <v>179.29083322659071</v>
      </c>
      <c r="H169" s="38">
        <f>[6]Input!H169</f>
        <v>172.79385318886179</v>
      </c>
      <c r="I169" s="38">
        <f>[6]Input!I169</f>
        <v>172.7938531888621</v>
      </c>
      <c r="J169" s="38">
        <f>[6]Input!J169</f>
        <v>35.460487645466912</v>
      </c>
      <c r="K169" s="38">
        <f>[6]Input!K169</f>
        <v>0</v>
      </c>
      <c r="L169" s="38">
        <f>[6]Input!L169</f>
        <v>0</v>
      </c>
    </row>
    <row r="170" spans="1:12">
      <c r="A170" s="38">
        <f>[6]Input!A170</f>
        <v>168</v>
      </c>
      <c r="B170" s="38" t="str">
        <f>[6]Input!B170</f>
        <v>IND_CH_AMM_NAPPOX_NEW</v>
      </c>
      <c r="C170" s="38" t="str">
        <f>[6]Input!C170</f>
        <v>IND_CH_FS_NAP</v>
      </c>
      <c r="D170" s="38">
        <f>[6]Input!D170</f>
        <v>0</v>
      </c>
      <c r="E170" s="38">
        <f>[6]Input!E170</f>
        <v>10.512556419565881</v>
      </c>
      <c r="F170" s="38">
        <f>[6]Input!F170</f>
        <v>113.5587713883029</v>
      </c>
      <c r="G170" s="38">
        <f>[6]Input!G170</f>
        <v>148.73134534189691</v>
      </c>
      <c r="H170" s="38">
        <f>[6]Input!H170</f>
        <v>154.61951962637519</v>
      </c>
      <c r="I170" s="38">
        <f>[6]Input!I170</f>
        <v>154.6195196263682</v>
      </c>
      <c r="J170" s="38">
        <f>[6]Input!J170</f>
        <v>31.73077898474849</v>
      </c>
      <c r="K170" s="38">
        <f>[6]Input!K170</f>
        <v>0</v>
      </c>
      <c r="L170" s="38">
        <f>[6]Input!L170</f>
        <v>0</v>
      </c>
    </row>
    <row r="171" spans="1:12">
      <c r="A171" s="38">
        <f>[6]Input!A171</f>
        <v>169</v>
      </c>
      <c r="B171" s="38" t="str">
        <f>[6]Input!B171</f>
        <v>IND_CH_AMM_COAGSF_NEW</v>
      </c>
      <c r="C171" s="38" t="str">
        <f>[6]Input!C171</f>
        <v>IND_COA</v>
      </c>
      <c r="D171" s="38">
        <f>[6]Input!D171</f>
        <v>20.836595999998679</v>
      </c>
      <c r="E171" s="38">
        <f>[6]Input!E171</f>
        <v>93.570786121301339</v>
      </c>
      <c r="F171" s="38">
        <f>[6]Input!F171</f>
        <v>34.825666291208123</v>
      </c>
      <c r="G171" s="38">
        <f>[6]Input!G171</f>
        <v>112.5895869371591</v>
      </c>
      <c r="H171" s="38">
        <f>[6]Input!H171</f>
        <v>109.8377873604331</v>
      </c>
      <c r="I171" s="38">
        <f>[6]Input!I171</f>
        <v>90.899098360431168</v>
      </c>
      <c r="J171" s="38">
        <f>[6]Input!J171</f>
        <v>0</v>
      </c>
      <c r="K171" s="38">
        <f>[6]Input!K171</f>
        <v>0</v>
      </c>
      <c r="L171" s="38">
        <f>[6]Input!L171</f>
        <v>0</v>
      </c>
    </row>
    <row r="172" spans="1:12">
      <c r="A172" s="38">
        <f>[6]Input!A172</f>
        <v>170</v>
      </c>
      <c r="B172" s="38" t="str">
        <f>[6]Input!B172</f>
        <v>IND_CH_AMM_COAGSF_NEW</v>
      </c>
      <c r="C172" s="38" t="str">
        <f>[6]Input!C172</f>
        <v>IND_CH_FS_COA</v>
      </c>
      <c r="D172" s="38">
        <f>[6]Input!D172</f>
        <v>16.276054698199388</v>
      </c>
      <c r="E172" s="38">
        <f>[6]Input!E172</f>
        <v>76.624128624964541</v>
      </c>
      <c r="F172" s="38">
        <f>[6]Input!F172</f>
        <v>29.883921922489531</v>
      </c>
      <c r="G172" s="38">
        <f>[6]Input!G172</f>
        <v>101.2659550984973</v>
      </c>
      <c r="H172" s="38">
        <f>[6]Input!H172</f>
        <v>103.6081815101398</v>
      </c>
      <c r="I172" s="38">
        <f>[6]Input!I172</f>
        <v>85.743627110138036</v>
      </c>
      <c r="J172" s="38">
        <f>[6]Input!J172</f>
        <v>0</v>
      </c>
      <c r="K172" s="38">
        <f>[6]Input!K172</f>
        <v>0</v>
      </c>
      <c r="L172" s="38">
        <f>[6]Input!L172</f>
        <v>0</v>
      </c>
    </row>
    <row r="173" spans="1:12">
      <c r="A173" s="38">
        <f>[6]Input!A173</f>
        <v>171</v>
      </c>
      <c r="B173" s="38" t="str">
        <f>[6]Input!B173</f>
        <v>IND_CH_AMM_ELCSYS_NEW</v>
      </c>
      <c r="C173" s="38" t="str">
        <f>[6]Input!C173</f>
        <v>IND_CH_MD</v>
      </c>
      <c r="D173" s="38">
        <f>[6]Input!D173</f>
        <v>0</v>
      </c>
      <c r="E173" s="38">
        <f>[6]Input!E173</f>
        <v>0</v>
      </c>
      <c r="F173" s="38">
        <f>[6]Input!F173</f>
        <v>0</v>
      </c>
      <c r="G173" s="38">
        <f>[6]Input!G173</f>
        <v>0</v>
      </c>
      <c r="H173" s="38">
        <f>[6]Input!H173</f>
        <v>18.35193039400086</v>
      </c>
      <c r="I173" s="38">
        <f>[6]Input!I173</f>
        <v>37.525197826700889</v>
      </c>
      <c r="J173" s="38">
        <f>[6]Input!J173</f>
        <v>80.42351982348714</v>
      </c>
      <c r="K173" s="38">
        <f>[6]Input!K173</f>
        <v>88.399968477123664</v>
      </c>
      <c r="L173" s="38">
        <f>[6]Input!L173</f>
        <v>89.404507291116531</v>
      </c>
    </row>
    <row r="174" spans="1:12">
      <c r="A174" s="38">
        <f>[6]Input!A174</f>
        <v>172</v>
      </c>
      <c r="B174" s="38" t="str">
        <f>[6]Input!B174</f>
        <v>IND_CH_AMM_ELCSYS_NEW</v>
      </c>
      <c r="C174" s="38" t="str">
        <f>[6]Input!C174</f>
        <v>IND_HH2_WE</v>
      </c>
      <c r="D174" s="38">
        <f>[6]Input!D174</f>
        <v>0</v>
      </c>
      <c r="E174" s="38">
        <f>[6]Input!E174</f>
        <v>0</v>
      </c>
      <c r="F174" s="38">
        <f>[6]Input!F174</f>
        <v>0</v>
      </c>
      <c r="G174" s="38">
        <f>[6]Input!G174</f>
        <v>0</v>
      </c>
      <c r="H174" s="38">
        <f>[6]Input!H174</f>
        <v>151.57335103193299</v>
      </c>
      <c r="I174" s="38">
        <f>[6]Input!I174</f>
        <v>309.93033760571501</v>
      </c>
      <c r="J174" s="38">
        <f>[6]Input!J174</f>
        <v>664.23870076435685</v>
      </c>
      <c r="K174" s="38">
        <f>[6]Input!K174</f>
        <v>730.11825816291002</v>
      </c>
      <c r="L174" s="38">
        <f>[6]Input!L174</f>
        <v>738.41500466366608</v>
      </c>
    </row>
    <row r="175" spans="1:12">
      <c r="A175" s="38">
        <f>[6]Input!A175</f>
        <v>173</v>
      </c>
      <c r="B175" s="38" t="str">
        <f>[6]Input!B175</f>
        <v>IND_CH_MTH_NGASR_NEW</v>
      </c>
      <c r="C175" s="38" t="str">
        <f>[6]Input!C175</f>
        <v>IND_NGA</v>
      </c>
      <c r="D175" s="38">
        <f>[6]Input!D175</f>
        <v>1.205497938461483</v>
      </c>
      <c r="E175" s="38">
        <f>[6]Input!E175</f>
        <v>12.00568757769426</v>
      </c>
      <c r="F175" s="38">
        <f>[6]Input!F175</f>
        <v>19.566321457362491</v>
      </c>
      <c r="G175" s="38">
        <f>[6]Input!G175</f>
        <v>19.531697340594611</v>
      </c>
      <c r="H175" s="38">
        <f>[6]Input!H175</f>
        <v>18.416466155979158</v>
      </c>
      <c r="I175" s="38">
        <f>[6]Input!I175</f>
        <v>19.531697340594611</v>
      </c>
      <c r="J175" s="38">
        <f>[6]Input!J175</f>
        <v>18.416466155979109</v>
      </c>
      <c r="K175" s="38">
        <f>[6]Input!K175</f>
        <v>0</v>
      </c>
      <c r="L175" s="38">
        <f>[6]Input!L175</f>
        <v>0</v>
      </c>
    </row>
    <row r="176" spans="1:12">
      <c r="A176" s="38">
        <f>[6]Input!A176</f>
        <v>174</v>
      </c>
      <c r="B176" s="38" t="str">
        <f>[6]Input!B176</f>
        <v>IND_CH_MTH_NGASR_NEW</v>
      </c>
      <c r="C176" s="38" t="str">
        <f>[6]Input!C176</f>
        <v>IND_CH_MD</v>
      </c>
      <c r="D176" s="38">
        <f>[6]Input!D176</f>
        <v>2.3061699692306641E-2</v>
      </c>
      <c r="E176" s="38">
        <f>[6]Input!E176</f>
        <v>0.24478346692287559</v>
      </c>
      <c r="F176" s="38">
        <f>[6]Input!F176</f>
        <v>0.4248115769797734</v>
      </c>
      <c r="G176" s="38">
        <f>[6]Input!G176</f>
        <v>0.42480166800823249</v>
      </c>
      <c r="H176" s="38">
        <f>[6]Input!H176</f>
        <v>0.40054611770053888</v>
      </c>
      <c r="I176" s="38">
        <f>[6]Input!I176</f>
        <v>0.42480166800823271</v>
      </c>
      <c r="J176" s="38">
        <f>[6]Input!J176</f>
        <v>0.40054611770053772</v>
      </c>
      <c r="K176" s="38">
        <f>[6]Input!K176</f>
        <v>0</v>
      </c>
      <c r="L176" s="38">
        <f>[6]Input!L176</f>
        <v>0</v>
      </c>
    </row>
    <row r="177" spans="1:12">
      <c r="A177" s="38">
        <f>[6]Input!A177</f>
        <v>175</v>
      </c>
      <c r="B177" s="38" t="str">
        <f>[6]Input!B177</f>
        <v>IND_CH_MTH_NGASR_NEW</v>
      </c>
      <c r="C177" s="38" t="str">
        <f>[6]Input!C177</f>
        <v>IND_CH_FS_NGA</v>
      </c>
      <c r="D177" s="38">
        <f>[6]Input!D177</f>
        <v>1.683271131076846</v>
      </c>
      <c r="E177" s="38">
        <f>[6]Input!E177</f>
        <v>17.876724884352161</v>
      </c>
      <c r="F177" s="38">
        <f>[6]Input!F177</f>
        <v>31.006655318571681</v>
      </c>
      <c r="G177" s="38">
        <f>[6]Input!G177</f>
        <v>31.04009979190527</v>
      </c>
      <c r="H177" s="38">
        <f>[6]Input!H177</f>
        <v>29.267755757597481</v>
      </c>
      <c r="I177" s="38">
        <f>[6]Input!I177</f>
        <v>31.040099791905281</v>
      </c>
      <c r="J177" s="38">
        <f>[6]Input!J177</f>
        <v>29.267755757597399</v>
      </c>
      <c r="K177" s="38">
        <f>[6]Input!K177</f>
        <v>0</v>
      </c>
      <c r="L177" s="38">
        <f>[6]Input!L177</f>
        <v>0</v>
      </c>
    </row>
    <row r="178" spans="1:12">
      <c r="A178" s="38">
        <f>[6]Input!A178</f>
        <v>176</v>
      </c>
      <c r="B178" s="38" t="str">
        <f>[6]Input!B178</f>
        <v>IND_CH_MTH_ELCSYS_NEW</v>
      </c>
      <c r="C178" s="38" t="str">
        <f>[6]Input!C178</f>
        <v>IND_CH_MD</v>
      </c>
      <c r="D178" s="38">
        <f>[6]Input!D178</f>
        <v>0</v>
      </c>
      <c r="E178" s="38">
        <f>[6]Input!E178</f>
        <v>0</v>
      </c>
      <c r="F178" s="38">
        <f>[6]Input!F178</f>
        <v>0</v>
      </c>
      <c r="G178" s="38">
        <f>[6]Input!G178</f>
        <v>1.2904034531079429</v>
      </c>
      <c r="H178" s="38">
        <f>[6]Input!H178</f>
        <v>0</v>
      </c>
      <c r="I178" s="38">
        <f>[6]Input!I178</f>
        <v>0</v>
      </c>
      <c r="J178" s="38">
        <f>[6]Input!J178</f>
        <v>0.16793887951765751</v>
      </c>
      <c r="K178" s="38">
        <f>[6]Input!K178</f>
        <v>5.2699635318599984</v>
      </c>
      <c r="L178" s="38">
        <f>[6]Input!L178</f>
        <v>5.329849106505713</v>
      </c>
    </row>
    <row r="179" spans="1:12">
      <c r="A179" s="38">
        <f>[6]Input!A179</f>
        <v>177</v>
      </c>
      <c r="B179" s="38" t="str">
        <f>[6]Input!B179</f>
        <v>IND_CH_MTH_ELCSYS_NEW</v>
      </c>
      <c r="C179" s="38" t="str">
        <f>[6]Input!C179</f>
        <v>IND_HH2_WE</v>
      </c>
      <c r="D179" s="38">
        <f>[6]Input!D179</f>
        <v>0</v>
      </c>
      <c r="E179" s="38">
        <f>[6]Input!E179</f>
        <v>0</v>
      </c>
      <c r="F179" s="38">
        <f>[6]Input!F179</f>
        <v>0</v>
      </c>
      <c r="G179" s="38">
        <f>[6]Input!G179</f>
        <v>20.5808415148141</v>
      </c>
      <c r="H179" s="38">
        <f>[6]Input!H179</f>
        <v>0</v>
      </c>
      <c r="I179" s="38">
        <f>[6]Input!I179</f>
        <v>0</v>
      </c>
      <c r="J179" s="38">
        <f>[6]Input!J179</f>
        <v>2.6979123067904909</v>
      </c>
      <c r="K179" s="38">
        <f>[6]Input!K179</f>
        <v>84.661154759266239</v>
      </c>
      <c r="L179" s="38">
        <f>[6]Input!L179</f>
        <v>85.623207318506502</v>
      </c>
    </row>
    <row r="180" spans="1:12">
      <c r="A180" s="38">
        <f>[6]Input!A180</f>
        <v>178</v>
      </c>
      <c r="B180" s="38" t="str">
        <f>[6]Input!B180</f>
        <v>IND_CH_MTH_NGASR_CCS_NEW</v>
      </c>
      <c r="C180" s="38" t="str">
        <f>[6]Input!C180</f>
        <v>IND_NGA</v>
      </c>
      <c r="D180" s="38">
        <f>[6]Input!D180</f>
        <v>0</v>
      </c>
      <c r="E180" s="38">
        <f>[6]Input!E180</f>
        <v>0</v>
      </c>
      <c r="F180" s="38">
        <f>[6]Input!F180</f>
        <v>0</v>
      </c>
      <c r="G180" s="38">
        <f>[6]Input!G180</f>
        <v>0</v>
      </c>
      <c r="H180" s="38">
        <f>[6]Input!H180</f>
        <v>23.350059773966368</v>
      </c>
      <c r="I180" s="38">
        <f>[6]Input!I180</f>
        <v>31.90611482067057</v>
      </c>
      <c r="J180" s="38">
        <f>[6]Input!J180</f>
        <v>31.906114820670499</v>
      </c>
      <c r="K180" s="38">
        <f>[6]Input!K180</f>
        <v>0</v>
      </c>
      <c r="L180" s="38">
        <f>[6]Input!L180</f>
        <v>0</v>
      </c>
    </row>
    <row r="181" spans="1:12">
      <c r="A181" s="38">
        <f>[6]Input!A181</f>
        <v>179</v>
      </c>
      <c r="B181" s="38" t="str">
        <f>[6]Input!B181</f>
        <v>IND_CH_MTH_NGASR_CCS_NEW</v>
      </c>
      <c r="C181" s="38" t="str">
        <f>[6]Input!C181</f>
        <v>IND_CH_MD</v>
      </c>
      <c r="D181" s="38">
        <f>[6]Input!D181</f>
        <v>0</v>
      </c>
      <c r="E181" s="38">
        <f>[6]Input!E181</f>
        <v>0</v>
      </c>
      <c r="F181" s="38">
        <f>[6]Input!F181</f>
        <v>0</v>
      </c>
      <c r="G181" s="38">
        <f>[6]Input!G181</f>
        <v>0</v>
      </c>
      <c r="H181" s="38">
        <f>[6]Input!H181</f>
        <v>0.9831604115354261</v>
      </c>
      <c r="I181" s="38">
        <f>[6]Input!I181</f>
        <v>1.343415360870337</v>
      </c>
      <c r="J181" s="38">
        <f>[6]Input!J181</f>
        <v>1.343415360870337</v>
      </c>
      <c r="K181" s="38">
        <f>[6]Input!K181</f>
        <v>0</v>
      </c>
      <c r="L181" s="38">
        <f>[6]Input!L181</f>
        <v>0</v>
      </c>
    </row>
    <row r="182" spans="1:12">
      <c r="A182" s="38">
        <f>[6]Input!A182</f>
        <v>180</v>
      </c>
      <c r="B182" s="38" t="str">
        <f>[6]Input!B182</f>
        <v>IND_CH_MTH_NGASR_CCS_NEW</v>
      </c>
      <c r="C182" s="38" t="str">
        <f>[6]Input!C182</f>
        <v>IND_CH_FS_NGA</v>
      </c>
      <c r="D182" s="38">
        <f>[6]Input!D182</f>
        <v>0</v>
      </c>
      <c r="E182" s="38">
        <f>[6]Input!E182</f>
        <v>0</v>
      </c>
      <c r="F182" s="38">
        <f>[6]Input!F182</f>
        <v>0</v>
      </c>
      <c r="G182" s="38">
        <f>[6]Input!G182</f>
        <v>0</v>
      </c>
      <c r="H182" s="38">
        <f>[6]Input!H182</f>
        <v>37.114305535462343</v>
      </c>
      <c r="I182" s="38">
        <f>[6]Input!I182</f>
        <v>50.71392987285514</v>
      </c>
      <c r="J182" s="38">
        <f>[6]Input!J182</f>
        <v>50.713929872855203</v>
      </c>
      <c r="K182" s="38">
        <f>[6]Input!K182</f>
        <v>0</v>
      </c>
      <c r="L182" s="38">
        <f>[6]Input!L182</f>
        <v>0</v>
      </c>
    </row>
    <row r="183" spans="1:12">
      <c r="A183" s="38">
        <f>[6]Input!A183</f>
        <v>181</v>
      </c>
      <c r="B183" s="38" t="str">
        <f>[6]Input!B183</f>
        <v>IND_CH_CHL_MERC_NEW</v>
      </c>
      <c r="C183" s="38" t="str">
        <f>[6]Input!C183</f>
        <v>IND_CH_MD</v>
      </c>
      <c r="D183" s="38">
        <f>[6]Input!D183</f>
        <v>3.710826088304787</v>
      </c>
      <c r="E183" s="38">
        <f>[6]Input!E183</f>
        <v>2.1684441253123281</v>
      </c>
      <c r="F183" s="38">
        <f>[6]Input!F183</f>
        <v>6.1224832594060041</v>
      </c>
      <c r="G183" s="38">
        <f>[6]Input!G183</f>
        <v>0</v>
      </c>
      <c r="H183" s="38">
        <f>[6]Input!H183</f>
        <v>0</v>
      </c>
      <c r="I183" s="38">
        <f>[6]Input!I183</f>
        <v>0</v>
      </c>
      <c r="J183" s="38">
        <f>[6]Input!J183</f>
        <v>0</v>
      </c>
      <c r="K183" s="38">
        <f>[6]Input!K183</f>
        <v>0</v>
      </c>
      <c r="L183" s="38">
        <f>[6]Input!L183</f>
        <v>0</v>
      </c>
    </row>
    <row r="184" spans="1:12">
      <c r="A184" s="38">
        <f>[6]Input!A184</f>
        <v>182</v>
      </c>
      <c r="B184" s="38" t="str">
        <f>[6]Input!B184</f>
        <v>IND_CH_CHL_MEMB_NEW</v>
      </c>
      <c r="C184" s="38" t="str">
        <f>[6]Input!C184</f>
        <v>IND_CH_MD</v>
      </c>
      <c r="D184" s="38">
        <f>[6]Input!D184</f>
        <v>0.2614510199155774</v>
      </c>
      <c r="E184" s="38">
        <f>[6]Input!E184</f>
        <v>0.42033926031443319</v>
      </c>
      <c r="F184" s="38">
        <f>[6]Input!F184</f>
        <v>0.19251538122401041</v>
      </c>
      <c r="G184" s="38">
        <f>[6]Input!G184</f>
        <v>6.49643834554435</v>
      </c>
      <c r="H184" s="38">
        <f>[6]Input!H184</f>
        <v>8.3471958298949982</v>
      </c>
      <c r="I184" s="38">
        <f>[6]Input!I184</f>
        <v>10.205361020544929</v>
      </c>
      <c r="J184" s="38">
        <f>[6]Input!J184</f>
        <v>10.291848042429541</v>
      </c>
      <c r="K184" s="38">
        <f>[6]Input!K184</f>
        <v>10.432248325390921</v>
      </c>
      <c r="L184" s="38">
        <f>[6]Input!L184</f>
        <v>10.473110141584931</v>
      </c>
    </row>
    <row r="185" spans="1:12">
      <c r="A185" s="38">
        <f>[6]Input!A185</f>
        <v>183</v>
      </c>
      <c r="B185" s="38" t="str">
        <f>[6]Input!B185</f>
        <v>IND_CH_EC_NEW</v>
      </c>
      <c r="C185" s="38" t="str">
        <f>[6]Input!C185</f>
        <v>IND_CH_ELC</v>
      </c>
      <c r="D185" s="38">
        <f>[6]Input!D185</f>
        <v>0</v>
      </c>
      <c r="E185" s="38">
        <f>[6]Input!E185</f>
        <v>0</v>
      </c>
      <c r="F185" s="38">
        <f>[6]Input!F185</f>
        <v>0</v>
      </c>
      <c r="G185" s="38">
        <f>[6]Input!G185</f>
        <v>0</v>
      </c>
      <c r="H185" s="38">
        <f>[6]Input!H185</f>
        <v>0</v>
      </c>
      <c r="I185" s="38">
        <f>[6]Input!I185</f>
        <v>0</v>
      </c>
      <c r="J185" s="38">
        <f>[6]Input!J185</f>
        <v>231.54739772375041</v>
      </c>
      <c r="K185" s="38">
        <f>[6]Input!K185</f>
        <v>231.54739772375049</v>
      </c>
      <c r="L185" s="38">
        <f>[6]Input!L185</f>
        <v>236.11308678020461</v>
      </c>
    </row>
    <row r="186" spans="1:12">
      <c r="A186" s="38">
        <f>[6]Input!A186</f>
        <v>184</v>
      </c>
      <c r="B186" s="38" t="str">
        <f>[6]Input!B186</f>
        <v>IND_IS_BOF_BFBOF_NEW</v>
      </c>
      <c r="C186" s="38" t="str">
        <f>[6]Input!C186</f>
        <v>IND_COA</v>
      </c>
      <c r="D186" s="38">
        <f>[6]Input!D186</f>
        <v>29.359359459276671</v>
      </c>
      <c r="E186" s="38">
        <f>[6]Input!E186</f>
        <v>34.583519673997152</v>
      </c>
      <c r="F186" s="38">
        <f>[6]Input!F186</f>
        <v>18.460738406872021</v>
      </c>
      <c r="G186" s="38">
        <f>[6]Input!G186</f>
        <v>34.583519673992477</v>
      </c>
      <c r="H186" s="38">
        <f>[6]Input!H186</f>
        <v>34.583519673992463</v>
      </c>
      <c r="I186" s="38">
        <f>[6]Input!I186</f>
        <v>34.58351967399247</v>
      </c>
      <c r="J186" s="38">
        <f>[6]Input!J186</f>
        <v>5.2241602147157353</v>
      </c>
      <c r="K186" s="38">
        <f>[6]Input!K186</f>
        <v>0</v>
      </c>
      <c r="L186" s="38">
        <f>[6]Input!L186</f>
        <v>0</v>
      </c>
    </row>
    <row r="187" spans="1:12">
      <c r="A187" s="38">
        <f>[6]Input!A187</f>
        <v>185</v>
      </c>
      <c r="B187" s="38" t="str">
        <f>[6]Input!B187</f>
        <v>IND_IS_BOF_BFBOF_NEW</v>
      </c>
      <c r="C187" s="38" t="str">
        <f>[6]Input!C187</f>
        <v>IND_COK</v>
      </c>
      <c r="D187" s="38">
        <f>[6]Input!D187</f>
        <v>47.301190239945747</v>
      </c>
      <c r="E187" s="38">
        <f>[6]Input!E187</f>
        <v>55.717892808106527</v>
      </c>
      <c r="F187" s="38">
        <f>[6]Input!F187</f>
        <v>29.742300766627149</v>
      </c>
      <c r="G187" s="38">
        <f>[6]Input!G187</f>
        <v>55.717892808098981</v>
      </c>
      <c r="H187" s="38">
        <f>[6]Input!H187</f>
        <v>55.717892808098981</v>
      </c>
      <c r="I187" s="38">
        <f>[6]Input!I187</f>
        <v>55.717892808098973</v>
      </c>
      <c r="J187" s="38">
        <f>[6]Input!J187</f>
        <v>8.4167025681531289</v>
      </c>
      <c r="K187" s="38">
        <f>[6]Input!K187</f>
        <v>0</v>
      </c>
      <c r="L187" s="38">
        <f>[6]Input!L187</f>
        <v>0</v>
      </c>
    </row>
    <row r="188" spans="1:12">
      <c r="A188" s="38">
        <f>[6]Input!A188</f>
        <v>186</v>
      </c>
      <c r="B188" s="38" t="str">
        <f>[6]Input!B188</f>
        <v>IND_IS_BOF_BFBOF_NEW</v>
      </c>
      <c r="C188" s="38" t="str">
        <f>[6]Input!C188</f>
        <v>IND_BFG</v>
      </c>
      <c r="D188" s="38">
        <f>[6]Input!D188</f>
        <v>0.81553776275768564</v>
      </c>
      <c r="E188" s="38">
        <f>[6]Input!E188</f>
        <v>0.96065332427770322</v>
      </c>
      <c r="F188" s="38">
        <f>[6]Input!F188</f>
        <v>0.51279828907977831</v>
      </c>
      <c r="G188" s="38">
        <f>[6]Input!G188</f>
        <v>0.96065332427756878</v>
      </c>
      <c r="H188" s="38">
        <f>[6]Input!H188</f>
        <v>0.96065332427756867</v>
      </c>
      <c r="I188" s="38">
        <f>[6]Input!I188</f>
        <v>0.96065332427756878</v>
      </c>
      <c r="J188" s="38">
        <f>[6]Input!J188</f>
        <v>0.1451155615198815</v>
      </c>
      <c r="K188" s="38">
        <f>[6]Input!K188</f>
        <v>0</v>
      </c>
      <c r="L188" s="38">
        <f>[6]Input!L188</f>
        <v>0</v>
      </c>
    </row>
    <row r="189" spans="1:12">
      <c r="A189" s="38">
        <f>[6]Input!A189</f>
        <v>187</v>
      </c>
      <c r="B189" s="38" t="str">
        <f>[6]Input!B189</f>
        <v>IND_IS_DRI_DRIEAF_NEW</v>
      </c>
      <c r="C189" s="38" t="str">
        <f>[6]Input!C189</f>
        <v>IND_NGA</v>
      </c>
      <c r="D189" s="38">
        <f>[6]Input!D189</f>
        <v>2.8955165882703641E-2</v>
      </c>
      <c r="E189" s="38">
        <f>[6]Input!E189</f>
        <v>6.3624745477478104</v>
      </c>
      <c r="F189" s="38">
        <f>[6]Input!F189</f>
        <v>11.84376646303059</v>
      </c>
      <c r="G189" s="38">
        <f>[6]Input!G189</f>
        <v>16.916390800488038</v>
      </c>
      <c r="H189" s="38">
        <f>[6]Input!H189</f>
        <v>21.881009655879069</v>
      </c>
      <c r="I189" s="38">
        <f>[6]Input!I189</f>
        <v>25.373632458679729</v>
      </c>
      <c r="J189" s="38">
        <f>[6]Input!J189</f>
        <v>19.892340543396969</v>
      </c>
      <c r="K189" s="38">
        <f>[6]Input!K189</f>
        <v>13.07601623145081</v>
      </c>
      <c r="L189" s="38">
        <f>[6]Input!L189</f>
        <v>0</v>
      </c>
    </row>
    <row r="190" spans="1:12">
      <c r="A190" s="38">
        <f>[6]Input!A190</f>
        <v>188</v>
      </c>
      <c r="B190" s="38" t="str">
        <f>[6]Input!B190</f>
        <v>IND_IS_DRI_DRIEAF_NEW</v>
      </c>
      <c r="C190" s="38" t="str">
        <f>[6]Input!C190</f>
        <v>IND_COK</v>
      </c>
      <c r="D190" s="38">
        <f>[6]Input!D190</f>
        <v>8.3575655920078859E-2</v>
      </c>
      <c r="E190" s="38">
        <f>[6]Input!E190</f>
        <v>17.49680500630646</v>
      </c>
      <c r="F190" s="38">
        <f>[6]Input!F190</f>
        <v>32.570357773334088</v>
      </c>
      <c r="G190" s="38">
        <f>[6]Input!G190</f>
        <v>51.234663261207089</v>
      </c>
      <c r="H190" s="38">
        <f>[6]Input!H190</f>
        <v>66.263600995774226</v>
      </c>
      <c r="I190" s="38">
        <f>[6]Input!I190</f>
        <v>69.777489261369126</v>
      </c>
      <c r="J190" s="38">
        <f>[6]Input!J190</f>
        <v>54.703936494341598</v>
      </c>
      <c r="K190" s="38">
        <f>[6]Input!K190</f>
        <v>35.95904463649174</v>
      </c>
      <c r="L190" s="38">
        <f>[6]Input!L190</f>
        <v>0</v>
      </c>
    </row>
    <row r="191" spans="1:12">
      <c r="A191" s="38">
        <f>[6]Input!A191</f>
        <v>189</v>
      </c>
      <c r="B191" s="38" t="str">
        <f>[6]Input!B191</f>
        <v>IND_IS_SCR_NEW</v>
      </c>
      <c r="C191" s="38" t="str">
        <f>[6]Input!C191</f>
        <v>IND_NGA</v>
      </c>
      <c r="D191" s="38">
        <f>[6]Input!D191</f>
        <v>10.764516467114101</v>
      </c>
      <c r="E191" s="38">
        <f>[6]Input!E191</f>
        <v>60.672293393677158</v>
      </c>
      <c r="F191" s="38">
        <f>[6]Input!F191</f>
        <v>94.376841728251165</v>
      </c>
      <c r="G191" s="38">
        <f>[6]Input!G191</f>
        <v>147.73228893719201</v>
      </c>
      <c r="H191" s="38">
        <f>[6]Input!H191</f>
        <v>164.82190395622749</v>
      </c>
      <c r="I191" s="38">
        <f>[6]Input!I191</f>
        <v>201.42869999908871</v>
      </c>
      <c r="J191" s="38">
        <f>[6]Input!J191</f>
        <v>231.6836624008325</v>
      </c>
      <c r="K191" s="38">
        <f>[6]Input!K191</f>
        <v>237.46442250377291</v>
      </c>
      <c r="L191" s="38">
        <f>[6]Input!L191</f>
        <v>247.90049873926421</v>
      </c>
    </row>
    <row r="192" spans="1:12">
      <c r="A192" s="38">
        <f>[6]Input!A192</f>
        <v>190</v>
      </c>
      <c r="B192" s="38" t="str">
        <f>[6]Input!B192</f>
        <v>IND_IS_SCR_NEW</v>
      </c>
      <c r="C192" s="38" t="str">
        <f>[6]Input!C192</f>
        <v>IND_BFG</v>
      </c>
      <c r="D192" s="38">
        <f>[6]Input!D192</f>
        <v>1.4774826523489939</v>
      </c>
      <c r="E192" s="38">
        <f>[6]Input!E192</f>
        <v>8.3275696814851017</v>
      </c>
      <c r="F192" s="38">
        <f>[6]Input!F192</f>
        <v>12.95368415877957</v>
      </c>
      <c r="G192" s="38">
        <f>[6]Input!G192</f>
        <v>20.276980834516561</v>
      </c>
      <c r="H192" s="38">
        <f>[6]Input!H192</f>
        <v>22.62261426850181</v>
      </c>
      <c r="I192" s="38">
        <f>[6]Input!I192</f>
        <v>27.647076470463158</v>
      </c>
      <c r="J192" s="38">
        <f>[6]Input!J192</f>
        <v>31.799718368741711</v>
      </c>
      <c r="K192" s="38">
        <f>[6]Input!K192</f>
        <v>32.593156029929617</v>
      </c>
      <c r="L192" s="38">
        <f>[6]Input!L192</f>
        <v>34.025558650487262</v>
      </c>
    </row>
    <row r="193" spans="1:12">
      <c r="A193" s="38">
        <f>[6]Input!A193</f>
        <v>191</v>
      </c>
      <c r="B193" s="38" t="str">
        <f>[6]Input!B193</f>
        <v>IND_IS_BOF_BFBOF_CCS_NEW</v>
      </c>
      <c r="C193" s="38" t="str">
        <f>[6]Input!C193</f>
        <v>IND_COA</v>
      </c>
      <c r="D193" s="38">
        <f>[6]Input!D193</f>
        <v>0</v>
      </c>
      <c r="E193" s="38">
        <f>[6]Input!E193</f>
        <v>0</v>
      </c>
      <c r="F193" s="38">
        <f>[6]Input!F193</f>
        <v>0</v>
      </c>
      <c r="G193" s="38">
        <f>[6]Input!G193</f>
        <v>0</v>
      </c>
      <c r="H193" s="38">
        <f>[6]Input!H193</f>
        <v>0</v>
      </c>
      <c r="I193" s="38">
        <f>[6]Input!I193</f>
        <v>0</v>
      </c>
      <c r="J193" s="38">
        <f>[6]Input!J193</f>
        <v>0</v>
      </c>
      <c r="K193" s="38">
        <f>[6]Input!K193</f>
        <v>0</v>
      </c>
      <c r="L193" s="38">
        <f>[6]Input!L193</f>
        <v>2.2782757948252672</v>
      </c>
    </row>
    <row r="194" spans="1:12">
      <c r="A194" s="38">
        <f>[6]Input!A194</f>
        <v>192</v>
      </c>
      <c r="B194" s="38" t="str">
        <f>[6]Input!B194</f>
        <v>IND_IS_BOF_BFBOF_CCS_NEW</v>
      </c>
      <c r="C194" s="38" t="str">
        <f>[6]Input!C194</f>
        <v>IND_COK</v>
      </c>
      <c r="D194" s="38">
        <f>[6]Input!D194</f>
        <v>0</v>
      </c>
      <c r="E194" s="38">
        <f>[6]Input!E194</f>
        <v>0</v>
      </c>
      <c r="F194" s="38">
        <f>[6]Input!F194</f>
        <v>0</v>
      </c>
      <c r="G194" s="38">
        <f>[6]Input!G194</f>
        <v>0</v>
      </c>
      <c r="H194" s="38">
        <f>[6]Input!H194</f>
        <v>0</v>
      </c>
      <c r="I194" s="38">
        <f>[6]Input!I194</f>
        <v>0</v>
      </c>
      <c r="J194" s="38">
        <f>[6]Input!J194</f>
        <v>0</v>
      </c>
      <c r="K194" s="38">
        <f>[6]Input!K194</f>
        <v>0</v>
      </c>
      <c r="L194" s="38">
        <f>[6]Input!L194</f>
        <v>3.6072700084733391</v>
      </c>
    </row>
    <row r="195" spans="1:12">
      <c r="A195" s="38">
        <f>[6]Input!A195</f>
        <v>193</v>
      </c>
      <c r="B195" s="38" t="str">
        <f>[6]Input!B195</f>
        <v>IND_IS_BOF_BFBOF_CCS_NEW</v>
      </c>
      <c r="C195" s="38" t="str">
        <f>[6]Input!C195</f>
        <v>IND_BFG</v>
      </c>
      <c r="D195" s="38">
        <f>[6]Input!D195</f>
        <v>0</v>
      </c>
      <c r="E195" s="38">
        <f>[6]Input!E195</f>
        <v>0</v>
      </c>
      <c r="F195" s="38">
        <f>[6]Input!F195</f>
        <v>0</v>
      </c>
      <c r="G195" s="38">
        <f>[6]Input!G195</f>
        <v>0</v>
      </c>
      <c r="H195" s="38">
        <f>[6]Input!H195</f>
        <v>0</v>
      </c>
      <c r="I195" s="38">
        <f>[6]Input!I195</f>
        <v>0</v>
      </c>
      <c r="J195" s="38">
        <f>[6]Input!J195</f>
        <v>0</v>
      </c>
      <c r="K195" s="38">
        <f>[6]Input!K195</f>
        <v>0</v>
      </c>
      <c r="L195" s="38">
        <f>[6]Input!L195</f>
        <v>6.3285438745146388E-2</v>
      </c>
    </row>
    <row r="196" spans="1:12">
      <c r="A196" s="38">
        <f>[6]Input!A196</f>
        <v>194</v>
      </c>
      <c r="B196" s="38" t="str">
        <f>[6]Input!B196</f>
        <v>IND_IS_BOF_TGR_CCS_NEW</v>
      </c>
      <c r="C196" s="38" t="str">
        <f>[6]Input!C196</f>
        <v>IND_NGA</v>
      </c>
      <c r="D196" s="38">
        <f>[6]Input!D196</f>
        <v>0</v>
      </c>
      <c r="E196" s="38">
        <f>[6]Input!E196</f>
        <v>0</v>
      </c>
      <c r="F196" s="38">
        <f>[6]Input!F196</f>
        <v>0</v>
      </c>
      <c r="G196" s="38">
        <f>[6]Input!G196</f>
        <v>0</v>
      </c>
      <c r="H196" s="38">
        <f>[6]Input!H196</f>
        <v>0</v>
      </c>
      <c r="I196" s="38">
        <f>[6]Input!I196</f>
        <v>0</v>
      </c>
      <c r="J196" s="38">
        <f>[6]Input!J196</f>
        <v>1.229769528794814</v>
      </c>
      <c r="K196" s="38">
        <f>[6]Input!K196</f>
        <v>13.470720254838749</v>
      </c>
      <c r="L196" s="38">
        <f>[6]Input!L196</f>
        <v>13.470720254838669</v>
      </c>
    </row>
    <row r="197" spans="1:12">
      <c r="A197" s="38">
        <f>[6]Input!A197</f>
        <v>195</v>
      </c>
      <c r="B197" s="38" t="str">
        <f>[6]Input!B197</f>
        <v>IND_IS_BOF_TGR_CCS_NEW</v>
      </c>
      <c r="C197" s="38" t="str">
        <f>[6]Input!C197</f>
        <v>IND_COA</v>
      </c>
      <c r="D197" s="38">
        <f>[6]Input!D197</f>
        <v>0</v>
      </c>
      <c r="E197" s="38">
        <f>[6]Input!E197</f>
        <v>0</v>
      </c>
      <c r="F197" s="38">
        <f>[6]Input!F197</f>
        <v>0</v>
      </c>
      <c r="G197" s="38">
        <f>[6]Input!G197</f>
        <v>0</v>
      </c>
      <c r="H197" s="38">
        <f>[6]Input!H197</f>
        <v>0</v>
      </c>
      <c r="I197" s="38">
        <f>[6]Input!I197</f>
        <v>0</v>
      </c>
      <c r="J197" s="38">
        <f>[6]Input!J197</f>
        <v>4.3725138801582712</v>
      </c>
      <c r="K197" s="38">
        <f>[6]Input!K197</f>
        <v>47.895894239426347</v>
      </c>
      <c r="L197" s="38">
        <f>[6]Input!L197</f>
        <v>47.895894239426369</v>
      </c>
    </row>
    <row r="198" spans="1:12">
      <c r="A198" s="38">
        <f>[6]Input!A198</f>
        <v>196</v>
      </c>
      <c r="B198" s="38" t="str">
        <f>[6]Input!B198</f>
        <v>IND_IS_BOF_TGR_CCS_NEW</v>
      </c>
      <c r="C198" s="38" t="str">
        <f>[6]Input!C198</f>
        <v>IND_COK</v>
      </c>
      <c r="D198" s="38">
        <f>[6]Input!D198</f>
        <v>0</v>
      </c>
      <c r="E198" s="38">
        <f>[6]Input!E198</f>
        <v>0</v>
      </c>
      <c r="F198" s="38">
        <f>[6]Input!F198</f>
        <v>0</v>
      </c>
      <c r="G198" s="38">
        <f>[6]Input!G198</f>
        <v>0</v>
      </c>
      <c r="H198" s="38">
        <f>[6]Input!H198</f>
        <v>0</v>
      </c>
      <c r="I198" s="38">
        <f>[6]Input!I198</f>
        <v>0</v>
      </c>
      <c r="J198" s="38">
        <f>[6]Input!J198</f>
        <v>7.1053350552568917</v>
      </c>
      <c r="K198" s="38">
        <f>[6]Input!K198</f>
        <v>77.830828139067762</v>
      </c>
      <c r="L198" s="38">
        <f>[6]Input!L198</f>
        <v>77.830828139067847</v>
      </c>
    </row>
    <row r="199" spans="1:12">
      <c r="A199" s="38">
        <f>[6]Input!A199</f>
        <v>197</v>
      </c>
      <c r="B199" s="38" t="str">
        <f>[6]Input!B199</f>
        <v>IND_IS_BOF_TGR_CCS_NEW</v>
      </c>
      <c r="C199" s="38" t="str">
        <f>[6]Input!C199</f>
        <v>IND_BFG</v>
      </c>
      <c r="D199" s="38">
        <f>[6]Input!D199</f>
        <v>0</v>
      </c>
      <c r="E199" s="38">
        <f>[6]Input!E199</f>
        <v>0</v>
      </c>
      <c r="F199" s="38">
        <f>[6]Input!F199</f>
        <v>0</v>
      </c>
      <c r="G199" s="38">
        <f>[6]Input!G199</f>
        <v>0</v>
      </c>
      <c r="H199" s="38">
        <f>[6]Input!H199</f>
        <v>0</v>
      </c>
      <c r="I199" s="38">
        <f>[6]Input!I199</f>
        <v>0</v>
      </c>
      <c r="J199" s="38">
        <f>[6]Input!J199</f>
        <v>0.136641058754946</v>
      </c>
      <c r="K199" s="38">
        <f>[6]Input!K199</f>
        <v>1.496746694978706</v>
      </c>
      <c r="L199" s="38">
        <f>[6]Input!L199</f>
        <v>1.4967466949820749</v>
      </c>
    </row>
    <row r="200" spans="1:12">
      <c r="A200" s="38">
        <f>[6]Input!A200</f>
        <v>198</v>
      </c>
      <c r="B200" s="38" t="str">
        <f>[6]Input!B200</f>
        <v>IND_IS_BOF_HISBOF_NEW</v>
      </c>
      <c r="C200" s="38" t="str">
        <f>[6]Input!C200</f>
        <v>IND_NGA</v>
      </c>
      <c r="D200" s="38">
        <f>[6]Input!D200</f>
        <v>0</v>
      </c>
      <c r="E200" s="38">
        <f>[6]Input!E200</f>
        <v>0</v>
      </c>
      <c r="F200" s="38">
        <f>[6]Input!F200</f>
        <v>0</v>
      </c>
      <c r="G200" s="38">
        <f>[6]Input!G200</f>
        <v>0.55025342166299362</v>
      </c>
      <c r="H200" s="38">
        <f>[6]Input!H200</f>
        <v>0</v>
      </c>
      <c r="I200" s="38">
        <f>[6]Input!I200</f>
        <v>0</v>
      </c>
      <c r="J200" s="38">
        <f>[6]Input!J200</f>
        <v>1.6507602649890669</v>
      </c>
      <c r="K200" s="38">
        <f>[6]Input!K200</f>
        <v>0</v>
      </c>
      <c r="L200" s="38">
        <f>[6]Input!L200</f>
        <v>0</v>
      </c>
    </row>
    <row r="201" spans="1:12">
      <c r="A201" s="38">
        <f>[6]Input!A201</f>
        <v>199</v>
      </c>
      <c r="B201" s="38" t="str">
        <f>[6]Input!B201</f>
        <v>IND_IS_BOF_HISBOF_NEW</v>
      </c>
      <c r="C201" s="38" t="str">
        <f>[6]Input!C201</f>
        <v>IND_COA</v>
      </c>
      <c r="D201" s="38">
        <f>[6]Input!D201</f>
        <v>0</v>
      </c>
      <c r="E201" s="38">
        <f>[6]Input!E201</f>
        <v>0</v>
      </c>
      <c r="F201" s="38">
        <f>[6]Input!F201</f>
        <v>0</v>
      </c>
      <c r="G201" s="38">
        <f>[6]Input!G201</f>
        <v>51.12734692723869</v>
      </c>
      <c r="H201" s="38">
        <f>[6]Input!H201</f>
        <v>0</v>
      </c>
      <c r="I201" s="38">
        <f>[6]Input!I201</f>
        <v>0</v>
      </c>
      <c r="J201" s="38">
        <f>[6]Input!J201</f>
        <v>50.623314792998151</v>
      </c>
      <c r="K201" s="38">
        <f>[6]Input!K201</f>
        <v>0</v>
      </c>
      <c r="L201" s="38">
        <f>[6]Input!L201</f>
        <v>0</v>
      </c>
    </row>
    <row r="202" spans="1:12">
      <c r="A202" s="38">
        <f>[6]Input!A202</f>
        <v>200</v>
      </c>
      <c r="B202" s="38" t="str">
        <f>[6]Input!B202</f>
        <v>IND_IS_BOF_HISBOF_CCS_NEW</v>
      </c>
      <c r="C202" s="38" t="str">
        <f>[6]Input!C202</f>
        <v>IND_NGA</v>
      </c>
      <c r="D202" s="38">
        <f>[6]Input!D202</f>
        <v>0</v>
      </c>
      <c r="E202" s="38">
        <f>[6]Input!E202</f>
        <v>0</v>
      </c>
      <c r="F202" s="38">
        <f>[6]Input!F202</f>
        <v>0</v>
      </c>
      <c r="G202" s="38">
        <f>[6]Input!G202</f>
        <v>0</v>
      </c>
      <c r="H202" s="38">
        <f>[6]Input!H202</f>
        <v>3.311637719095927</v>
      </c>
      <c r="I202" s="38">
        <f>[6]Input!I202</f>
        <v>3.3053604020924232</v>
      </c>
      <c r="J202" s="38">
        <f>[6]Input!J202</f>
        <v>3.51943776869386</v>
      </c>
      <c r="K202" s="38">
        <f>[6]Input!K202</f>
        <v>1.742374996878892</v>
      </c>
      <c r="L202" s="38">
        <f>[6]Input!L202</f>
        <v>0.44548346508171471</v>
      </c>
    </row>
    <row r="203" spans="1:12">
      <c r="A203" s="38">
        <f>[6]Input!A203</f>
        <v>201</v>
      </c>
      <c r="B203" s="38" t="str">
        <f>[6]Input!B203</f>
        <v>IND_IS_BOF_HISBOF_CCS_NEW</v>
      </c>
      <c r="C203" s="38" t="str">
        <f>[6]Input!C203</f>
        <v>IND_COA</v>
      </c>
      <c r="D203" s="38">
        <f>[6]Input!D203</f>
        <v>0</v>
      </c>
      <c r="E203" s="38">
        <f>[6]Input!E203</f>
        <v>0</v>
      </c>
      <c r="F203" s="38">
        <f>[6]Input!F203</f>
        <v>0</v>
      </c>
      <c r="G203" s="38">
        <f>[6]Input!G203</f>
        <v>0</v>
      </c>
      <c r="H203" s="38">
        <f>[6]Input!H203</f>
        <v>304.67067015682642</v>
      </c>
      <c r="I203" s="38">
        <f>[6]Input!I203</f>
        <v>304.09315699250521</v>
      </c>
      <c r="J203" s="38">
        <f>[6]Input!J203</f>
        <v>323.78827471983749</v>
      </c>
      <c r="K203" s="38">
        <f>[6]Input!K203</f>
        <v>160.2984997128593</v>
      </c>
      <c r="L203" s="38">
        <f>[6]Input!L203</f>
        <v>40.984478787518057</v>
      </c>
    </row>
    <row r="204" spans="1:12">
      <c r="A204" s="38">
        <f>[6]Input!A204</f>
        <v>202</v>
      </c>
      <c r="B204" s="38" t="str">
        <f>[6]Input!B204</f>
        <v>IND_IS_DRI_DRIEAF_CCS_NEW</v>
      </c>
      <c r="C204" s="38" t="str">
        <f>[6]Input!C204</f>
        <v>IND_NGA</v>
      </c>
      <c r="D204" s="38">
        <f>[6]Input!D204</f>
        <v>0</v>
      </c>
      <c r="E204" s="38">
        <f>[6]Input!E204</f>
        <v>0</v>
      </c>
      <c r="F204" s="38">
        <f>[6]Input!F204</f>
        <v>0</v>
      </c>
      <c r="G204" s="38">
        <f>[6]Input!G204</f>
        <v>0</v>
      </c>
      <c r="H204" s="38">
        <f>[6]Input!H204</f>
        <v>0</v>
      </c>
      <c r="I204" s="38">
        <f>[6]Input!I204</f>
        <v>0</v>
      </c>
      <c r="J204" s="38">
        <f>[6]Input!J204</f>
        <v>8.0710243026807102</v>
      </c>
      <c r="K204" s="38">
        <f>[6]Input!K204</f>
        <v>15.482730409982761</v>
      </c>
      <c r="L204" s="38">
        <f>[6]Input!L204</f>
        <v>29.067683633065041</v>
      </c>
    </row>
    <row r="205" spans="1:12">
      <c r="A205" s="38">
        <f>[6]Input!A205</f>
        <v>203</v>
      </c>
      <c r="B205" s="38" t="str">
        <f>[6]Input!B205</f>
        <v>IND_IS_DRI_DRIEAF_CCS_NEW</v>
      </c>
      <c r="C205" s="38" t="str">
        <f>[6]Input!C205</f>
        <v>IND_COK</v>
      </c>
      <c r="D205" s="38">
        <f>[6]Input!D205</f>
        <v>0</v>
      </c>
      <c r="E205" s="38">
        <f>[6]Input!E205</f>
        <v>0</v>
      </c>
      <c r="F205" s="38">
        <f>[6]Input!F205</f>
        <v>0</v>
      </c>
      <c r="G205" s="38">
        <f>[6]Input!G205</f>
        <v>0</v>
      </c>
      <c r="H205" s="38">
        <f>[6]Input!H205</f>
        <v>0</v>
      </c>
      <c r="I205" s="38">
        <f>[6]Input!I205</f>
        <v>0</v>
      </c>
      <c r="J205" s="38">
        <f>[6]Input!J205</f>
        <v>21.18643879453688</v>
      </c>
      <c r="K205" s="38">
        <f>[6]Input!K205</f>
        <v>40.642167326204827</v>
      </c>
      <c r="L205" s="38">
        <f>[6]Input!L205</f>
        <v>76.302669536795719</v>
      </c>
    </row>
    <row r="206" spans="1:12">
      <c r="A206" s="38">
        <f>[6]Input!A206</f>
        <v>204</v>
      </c>
      <c r="B206" s="38" t="str">
        <f>[6]Input!B206</f>
        <v>IND_IS_DRI_HDREAF_NEW</v>
      </c>
      <c r="C206" s="38" t="str">
        <f>[6]Input!C206</f>
        <v>IND_NGA</v>
      </c>
      <c r="D206" s="38">
        <f>[6]Input!D206</f>
        <v>0</v>
      </c>
      <c r="E206" s="38">
        <f>[6]Input!E206</f>
        <v>0</v>
      </c>
      <c r="F206" s="38">
        <f>[6]Input!F206</f>
        <v>0</v>
      </c>
      <c r="G206" s="38">
        <f>[6]Input!G206</f>
        <v>0</v>
      </c>
      <c r="H206" s="38">
        <f>[6]Input!H206</f>
        <v>0</v>
      </c>
      <c r="I206" s="38">
        <f>[6]Input!I206</f>
        <v>0</v>
      </c>
      <c r="J206" s="38">
        <f>[6]Input!J206</f>
        <v>0</v>
      </c>
      <c r="K206" s="38">
        <f>[6]Input!K206</f>
        <v>2.214507158030723</v>
      </c>
      <c r="L206" s="38">
        <f>[6]Input!L206</f>
        <v>5.6273990673054008</v>
      </c>
    </row>
    <row r="207" spans="1:12">
      <c r="A207" s="38">
        <f>[6]Input!A207</f>
        <v>205</v>
      </c>
      <c r="B207" s="38" t="str">
        <f>[6]Input!B207</f>
        <v>IND_IS_DRI_HDREAF_NEW</v>
      </c>
      <c r="C207" s="38" t="str">
        <f>[6]Input!C207</f>
        <v>IND_HH2</v>
      </c>
      <c r="D207" s="38">
        <f>[6]Input!D207</f>
        <v>0</v>
      </c>
      <c r="E207" s="38">
        <f>[6]Input!E207</f>
        <v>0</v>
      </c>
      <c r="F207" s="38">
        <f>[6]Input!F207</f>
        <v>0</v>
      </c>
      <c r="G207" s="38">
        <f>[6]Input!G207</f>
        <v>0</v>
      </c>
      <c r="H207" s="38">
        <f>[6]Input!H207</f>
        <v>0</v>
      </c>
      <c r="I207" s="38">
        <f>[6]Input!I207</f>
        <v>0</v>
      </c>
      <c r="J207" s="38">
        <f>[6]Input!J207</f>
        <v>0</v>
      </c>
      <c r="K207" s="38">
        <f>[6]Input!K207</f>
        <v>36.317917391703858</v>
      </c>
      <c r="L207" s="38">
        <f>[6]Input!L207</f>
        <v>92.289344703808652</v>
      </c>
    </row>
    <row r="208" spans="1:12">
      <c r="A208" s="38">
        <f>[6]Input!A208</f>
        <v>206</v>
      </c>
      <c r="B208" s="38" t="str">
        <f>[6]Input!B208</f>
        <v>IND_FEA_NEW</v>
      </c>
      <c r="C208" s="38" t="str">
        <f>[6]Input!C208</f>
        <v>IND_COK</v>
      </c>
      <c r="D208" s="38">
        <f>[6]Input!D208</f>
        <v>69.043053626526586</v>
      </c>
      <c r="E208" s="38">
        <f>[6]Input!E208</f>
        <v>26.135109064052031</v>
      </c>
      <c r="F208" s="38">
        <f>[6]Input!F208</f>
        <v>12.731549689800049</v>
      </c>
      <c r="G208" s="38">
        <f>[6]Input!G208</f>
        <v>35.606937660988557</v>
      </c>
      <c r="H208" s="38">
        <f>[6]Input!H208</f>
        <v>39.561839286487377</v>
      </c>
      <c r="I208" s="38">
        <f>[6]Input!I208</f>
        <v>44.026046505209393</v>
      </c>
      <c r="J208" s="38">
        <f>[6]Input!J208</f>
        <v>43.767145691415408</v>
      </c>
      <c r="K208" s="38">
        <f>[6]Input!K208</f>
        <v>43.693256724352082</v>
      </c>
      <c r="L208" s="38">
        <f>[6]Input!L208</f>
        <v>43.598890457433022</v>
      </c>
    </row>
    <row r="209" spans="1:12">
      <c r="A209" s="38">
        <f>[6]Input!A209</f>
        <v>207</v>
      </c>
      <c r="B209" s="38" t="str">
        <f>[6]Input!B209</f>
        <v>IND_NF_AMN_BAY_NEW</v>
      </c>
      <c r="C209" s="38" t="str">
        <f>[6]Input!C209</f>
        <v>IND_NGA</v>
      </c>
      <c r="D209" s="38">
        <f>[6]Input!D209</f>
        <v>1.3610233058823531</v>
      </c>
      <c r="E209" s="38">
        <f>[6]Input!E209</f>
        <v>4.1767603395854103</v>
      </c>
      <c r="F209" s="38">
        <f>[6]Input!F209</f>
        <v>6.4182032440073851</v>
      </c>
      <c r="G209" s="38">
        <f>[6]Input!G209</f>
        <v>11.140788261041569</v>
      </c>
      <c r="H209" s="38">
        <f>[6]Input!H209</f>
        <v>17.863543440298521</v>
      </c>
      <c r="I209" s="38">
        <f>[6]Input!I209</f>
        <v>20.642897366658229</v>
      </c>
      <c r="J209" s="38">
        <f>[6]Input!J209</f>
        <v>26.275305217101401</v>
      </c>
      <c r="K209" s="38">
        <f>[6]Input!K209</f>
        <v>25.51091828324261</v>
      </c>
      <c r="L209" s="38">
        <f>[6]Input!L209</f>
        <v>17.151832991717381</v>
      </c>
    </row>
    <row r="210" spans="1:12">
      <c r="A210" s="38">
        <f>[6]Input!A210</f>
        <v>208</v>
      </c>
      <c r="B210" s="38" t="str">
        <f>[6]Input!B210</f>
        <v>IND_NF_AMN_BAY_NEW</v>
      </c>
      <c r="C210" s="38" t="str">
        <f>[6]Input!C210</f>
        <v>IND_HFO</v>
      </c>
      <c r="D210" s="38">
        <f>[6]Input!D210</f>
        <v>0.40326616470588278</v>
      </c>
      <c r="E210" s="38">
        <f>[6]Input!E210</f>
        <v>1.2375586191364181</v>
      </c>
      <c r="F210" s="38">
        <f>[6]Input!F210</f>
        <v>1.9016898500762629</v>
      </c>
      <c r="G210" s="38">
        <f>[6]Input!G210</f>
        <v>3.300974299567875</v>
      </c>
      <c r="H210" s="38">
        <f>[6]Input!H210</f>
        <v>5.2929017600884496</v>
      </c>
      <c r="I210" s="38">
        <f>[6]Input!I210</f>
        <v>6.1164140345654001</v>
      </c>
      <c r="J210" s="38">
        <f>[6]Input!J210</f>
        <v>7.7852756198818946</v>
      </c>
      <c r="K210" s="38">
        <f>[6]Input!K210</f>
        <v>7.5587906024422553</v>
      </c>
      <c r="L210" s="38">
        <f>[6]Input!L210</f>
        <v>5.0820245901384862</v>
      </c>
    </row>
    <row r="211" spans="1:12">
      <c r="A211" s="38">
        <f>[6]Input!A211</f>
        <v>209</v>
      </c>
      <c r="B211" s="38" t="str">
        <f>[6]Input!B211</f>
        <v>IND_NF_AMN_BAY_NEW</v>
      </c>
      <c r="C211" s="38" t="str">
        <f>[6]Input!C211</f>
        <v>IND_COA</v>
      </c>
      <c r="D211" s="38">
        <f>[6]Input!D211</f>
        <v>2.9236796941176459</v>
      </c>
      <c r="E211" s="38">
        <f>[6]Input!E211</f>
        <v>8.9722999887390262</v>
      </c>
      <c r="F211" s="38">
        <f>[6]Input!F211</f>
        <v>13.7872514130529</v>
      </c>
      <c r="G211" s="38">
        <f>[6]Input!G211</f>
        <v>23.932063671867091</v>
      </c>
      <c r="H211" s="38">
        <f>[6]Input!H211</f>
        <v>38.373537760641263</v>
      </c>
      <c r="I211" s="38">
        <f>[6]Input!I211</f>
        <v>44.344001750599148</v>
      </c>
      <c r="J211" s="38">
        <f>[6]Input!J211</f>
        <v>56.443248244143739</v>
      </c>
      <c r="K211" s="38">
        <f>[6]Input!K211</f>
        <v>54.801231867706321</v>
      </c>
      <c r="L211" s="38">
        <f>[6]Input!L211</f>
        <v>36.84467827850402</v>
      </c>
    </row>
    <row r="212" spans="1:12">
      <c r="A212" s="38">
        <f>[6]Input!A212</f>
        <v>210</v>
      </c>
      <c r="B212" s="38" t="str">
        <f>[6]Input!B212</f>
        <v>IND_NF_ALU_SEC_NEW</v>
      </c>
      <c r="C212" s="38" t="str">
        <f>[6]Input!C212</f>
        <v>IND_NGA</v>
      </c>
      <c r="D212" s="38">
        <f>[6]Input!D212</f>
        <v>6.853851147424229</v>
      </c>
      <c r="E212" s="38">
        <f>[6]Input!E212</f>
        <v>6.9427310666233044</v>
      </c>
      <c r="F212" s="38">
        <f>[6]Input!F212</f>
        <v>11.211908843587659</v>
      </c>
      <c r="G212" s="38">
        <f>[6]Input!G212</f>
        <v>13.081799092940869</v>
      </c>
      <c r="H212" s="38">
        <f>[6]Input!H212</f>
        <v>12.19235091529346</v>
      </c>
      <c r="I212" s="38">
        <f>[6]Input!I212</f>
        <v>12.1244182469819</v>
      </c>
      <c r="J212" s="38">
        <f>[6]Input!J212</f>
        <v>11.8393446380651</v>
      </c>
      <c r="K212" s="38">
        <f>[6]Input!K212</f>
        <v>11.772360000000001</v>
      </c>
      <c r="L212" s="38">
        <f>[6]Input!L212</f>
        <v>11.746919999999999</v>
      </c>
    </row>
    <row r="213" spans="1:12">
      <c r="A213" s="38">
        <f>[6]Input!A213</f>
        <v>211</v>
      </c>
      <c r="B213" s="38" t="str">
        <f>[6]Input!B213</f>
        <v>IND_NF_ALU_SEC_NEW</v>
      </c>
      <c r="C213" s="38" t="str">
        <f>[6]Input!C213</f>
        <v>IND_HFO</v>
      </c>
      <c r="D213" s="38">
        <f>[6]Input!D213</f>
        <v>0.2390878307241012</v>
      </c>
      <c r="E213" s="38">
        <f>[6]Input!E213</f>
        <v>0.24218829302174319</v>
      </c>
      <c r="F213" s="38">
        <f>[6]Input!F213</f>
        <v>0.39111309919491888</v>
      </c>
      <c r="G213" s="38">
        <f>[6]Input!G213</f>
        <v>0.45634182882351909</v>
      </c>
      <c r="H213" s="38">
        <f>[6]Input!H213</f>
        <v>0.42531456681256269</v>
      </c>
      <c r="I213" s="38">
        <f>[6]Input!I213</f>
        <v>0.42294482256913618</v>
      </c>
      <c r="J213" s="38">
        <f>[6]Input!J213</f>
        <v>0.41300039435110808</v>
      </c>
      <c r="K213" s="38">
        <f>[6]Input!K213</f>
        <v>0.41066372093023262</v>
      </c>
      <c r="L213" s="38">
        <f>[6]Input!L213</f>
        <v>0.40977627906976738</v>
      </c>
    </row>
    <row r="214" spans="1:12">
      <c r="A214" s="38">
        <f>[6]Input!A214</f>
        <v>212</v>
      </c>
      <c r="B214" s="38" t="str">
        <f>[6]Input!B214</f>
        <v>IND_NF_ALU_HLHIA_NEW</v>
      </c>
      <c r="C214" s="38" t="str">
        <f>[6]Input!C214</f>
        <v>IND_NGA</v>
      </c>
      <c r="D214" s="38">
        <f>[6]Input!D214</f>
        <v>0</v>
      </c>
      <c r="E214" s="38">
        <f>[6]Input!E214</f>
        <v>0</v>
      </c>
      <c r="F214" s="38">
        <f>[6]Input!F214</f>
        <v>0</v>
      </c>
      <c r="G214" s="38">
        <f>[6]Input!G214</f>
        <v>0</v>
      </c>
      <c r="H214" s="38">
        <f>[6]Input!H214</f>
        <v>1.4778632740943869</v>
      </c>
      <c r="I214" s="38">
        <f>[6]Input!I214</f>
        <v>1.4778632740943869</v>
      </c>
      <c r="J214" s="38">
        <f>[6]Input!J214</f>
        <v>2.4988655810406861</v>
      </c>
      <c r="K214" s="38">
        <f>[6]Input!K214</f>
        <v>2.4946259529461439</v>
      </c>
      <c r="L214" s="38">
        <f>[6]Input!L214</f>
        <v>0</v>
      </c>
    </row>
    <row r="215" spans="1:12">
      <c r="A215" s="38">
        <f>[6]Input!A215</f>
        <v>213</v>
      </c>
      <c r="B215" s="38" t="str">
        <f>[6]Input!B215</f>
        <v>IND_NF_ALU_HLHIA_NEW</v>
      </c>
      <c r="C215" s="38" t="str">
        <f>[6]Input!C215</f>
        <v>IND_NF_AMN</v>
      </c>
      <c r="D215" s="38">
        <f>[6]Input!D215</f>
        <v>0</v>
      </c>
      <c r="E215" s="38">
        <f>[6]Input!E215</f>
        <v>0</v>
      </c>
      <c r="F215" s="38">
        <f>[6]Input!F215</f>
        <v>0</v>
      </c>
      <c r="G215" s="38">
        <f>[6]Input!G215</f>
        <v>0</v>
      </c>
      <c r="H215" s="38">
        <f>[6]Input!H215</f>
        <v>1.4778632740943889</v>
      </c>
      <c r="I215" s="38">
        <f>[6]Input!I215</f>
        <v>1.4778632740943889</v>
      </c>
      <c r="J215" s="38">
        <f>[6]Input!J215</f>
        <v>2.4988655810406888</v>
      </c>
      <c r="K215" s="38">
        <f>[6]Input!K215</f>
        <v>2.4946259529461439</v>
      </c>
      <c r="L215" s="38">
        <f>[6]Input!L215</f>
        <v>0</v>
      </c>
    </row>
    <row r="216" spans="1:12">
      <c r="A216" s="38">
        <f>[6]Input!A216</f>
        <v>214</v>
      </c>
      <c r="B216" s="38" t="str">
        <f>[6]Input!B216</f>
        <v>IND_NF_COP_NEW</v>
      </c>
      <c r="C216" s="38" t="str">
        <f>[6]Input!C216</f>
        <v>IND_NGA</v>
      </c>
      <c r="D216" s="38">
        <f>[6]Input!D216</f>
        <v>0.14858466557911959</v>
      </c>
      <c r="E216" s="38">
        <f>[6]Input!E216</f>
        <v>0.97054694228107607</v>
      </c>
      <c r="F216" s="38">
        <f>[6]Input!F216</f>
        <v>1.5342464258215329</v>
      </c>
      <c r="G216" s="38">
        <f>[6]Input!G216</f>
        <v>4.077956172794301</v>
      </c>
      <c r="H216" s="38">
        <f>[6]Input!H216</f>
        <v>4.5053425645885641</v>
      </c>
      <c r="I216" s="38">
        <f>[6]Input!I216</f>
        <v>4.9884933495352337</v>
      </c>
      <c r="J216" s="38">
        <f>[6]Input!J216</f>
        <v>4.9453093852316314</v>
      </c>
      <c r="K216" s="38">
        <f>[6]Input!K216</f>
        <v>4.8756625599705483</v>
      </c>
      <c r="L216" s="38">
        <f>[6]Input!L216</f>
        <v>4.805437032683697</v>
      </c>
    </row>
    <row r="217" spans="1:12">
      <c r="A217" s="38">
        <f>[6]Input!A217</f>
        <v>215</v>
      </c>
      <c r="B217" s="38" t="str">
        <f>[6]Input!B217</f>
        <v>IND_NF_COP_NEW</v>
      </c>
      <c r="C217" s="38" t="str">
        <f>[6]Input!C217</f>
        <v>IND_HFO</v>
      </c>
      <c r="D217" s="38">
        <f>[6]Input!D217</f>
        <v>2.2287699836867951E-2</v>
      </c>
      <c r="E217" s="38">
        <f>[6]Input!E217</f>
        <v>0.14558204134216149</v>
      </c>
      <c r="F217" s="38">
        <f>[6]Input!F217</f>
        <v>0.23013696387322999</v>
      </c>
      <c r="G217" s="38">
        <f>[6]Input!G217</f>
        <v>0.61169342591914511</v>
      </c>
      <c r="H217" s="38">
        <f>[6]Input!H217</f>
        <v>0.67580138468828455</v>
      </c>
      <c r="I217" s="38">
        <f>[6]Input!I217</f>
        <v>0.7482740024302853</v>
      </c>
      <c r="J217" s="38">
        <f>[6]Input!J217</f>
        <v>0.74179640778474465</v>
      </c>
      <c r="K217" s="38">
        <f>[6]Input!K217</f>
        <v>0.73134938399558236</v>
      </c>
      <c r="L217" s="38">
        <f>[6]Input!L217</f>
        <v>0.72081555490255422</v>
      </c>
    </row>
    <row r="218" spans="1:12">
      <c r="A218" s="38">
        <f>[6]Input!A218</f>
        <v>216</v>
      </c>
      <c r="B218" s="38" t="str">
        <f>[6]Input!B218</f>
        <v>IND_NF_COP_NEW</v>
      </c>
      <c r="C218" s="38" t="str">
        <f>[6]Input!C218</f>
        <v>IND_BIO</v>
      </c>
      <c r="D218" s="38">
        <f>[6]Input!D218</f>
        <v>5.9433866231647793E-2</v>
      </c>
      <c r="E218" s="38">
        <f>[6]Input!E218</f>
        <v>0.38821877691243012</v>
      </c>
      <c r="F218" s="38">
        <f>[6]Input!F218</f>
        <v>0.61369857032861252</v>
      </c>
      <c r="G218" s="38">
        <f>[6]Input!G218</f>
        <v>1.631182469117719</v>
      </c>
      <c r="H218" s="38">
        <f>[6]Input!H218</f>
        <v>1.8021370258354239</v>
      </c>
      <c r="I218" s="38">
        <f>[6]Input!I218</f>
        <v>1.9953973398140921</v>
      </c>
      <c r="J218" s="38">
        <f>[6]Input!J218</f>
        <v>1.97812375409265</v>
      </c>
      <c r="K218" s="38">
        <f>[6]Input!K218</f>
        <v>1.9502650239882171</v>
      </c>
      <c r="L218" s="38">
        <f>[6]Input!L218</f>
        <v>1.922174813073475</v>
      </c>
    </row>
    <row r="219" spans="1:12">
      <c r="A219" s="38">
        <f>[6]Input!A219</f>
        <v>217</v>
      </c>
      <c r="B219" s="38" t="str">
        <f>[6]Input!B219</f>
        <v>IND_NF_COP_NEW</v>
      </c>
      <c r="C219" s="38" t="str">
        <f>[6]Input!C219</f>
        <v>IND_COA</v>
      </c>
      <c r="D219" s="38">
        <f>[6]Input!D219</f>
        <v>1.4858466557911971E-2</v>
      </c>
      <c r="E219" s="38">
        <f>[6]Input!E219</f>
        <v>9.7054694228107599E-2</v>
      </c>
      <c r="F219" s="38">
        <f>[6]Input!F219</f>
        <v>0.15342464258215341</v>
      </c>
      <c r="G219" s="38">
        <f>[6]Input!G219</f>
        <v>0.40779561727943009</v>
      </c>
      <c r="H219" s="38">
        <f>[6]Input!H219</f>
        <v>0.45053425645885647</v>
      </c>
      <c r="I219" s="38">
        <f>[6]Input!I219</f>
        <v>0.49884933495352352</v>
      </c>
      <c r="J219" s="38">
        <f>[6]Input!J219</f>
        <v>0.49453093852316299</v>
      </c>
      <c r="K219" s="38">
        <f>[6]Input!K219</f>
        <v>0.48756625599705472</v>
      </c>
      <c r="L219" s="38">
        <f>[6]Input!L219</f>
        <v>0.48054370326836948</v>
      </c>
    </row>
    <row r="220" spans="1:12">
      <c r="A220" s="38">
        <f>[6]Input!A220</f>
        <v>218</v>
      </c>
      <c r="B220" s="38" t="str">
        <f>[6]Input!B220</f>
        <v>IND_NF_EC_NEW</v>
      </c>
      <c r="C220" s="38" t="str">
        <f>[6]Input!C220</f>
        <v>IND_NF_ELC</v>
      </c>
      <c r="D220" s="38">
        <f>[6]Input!D220</f>
        <v>0</v>
      </c>
      <c r="E220" s="38">
        <f>[6]Input!E220</f>
        <v>0</v>
      </c>
      <c r="F220" s="38">
        <f>[6]Input!F220</f>
        <v>0</v>
      </c>
      <c r="G220" s="38">
        <f>[6]Input!G220</f>
        <v>35.926583179956609</v>
      </c>
      <c r="H220" s="38">
        <f>[6]Input!H220</f>
        <v>102.026943617397</v>
      </c>
      <c r="I220" s="38">
        <f>[6]Input!I220</f>
        <v>99.766137274133342</v>
      </c>
      <c r="J220" s="38">
        <f>[6]Input!J220</f>
        <v>93.473820963999358</v>
      </c>
      <c r="K220" s="38">
        <f>[6]Input!K220</f>
        <v>94.175393755291452</v>
      </c>
      <c r="L220" s="38">
        <f>[6]Input!L220</f>
        <v>104.74002963135329</v>
      </c>
    </row>
    <row r="221" spans="1:12">
      <c r="A221" s="38">
        <f>[6]Input!A221</f>
        <v>219</v>
      </c>
      <c r="B221" s="38" t="str">
        <f>[6]Input!B221</f>
        <v>IND_NM_CLK_DRY_NEW</v>
      </c>
      <c r="C221" s="38" t="str">
        <f>[6]Input!C221</f>
        <v>IND_NGA</v>
      </c>
      <c r="D221" s="38">
        <f>[6]Input!D221</f>
        <v>7.9258441953103391</v>
      </c>
      <c r="E221" s="38">
        <f>[6]Input!E221</f>
        <v>16.014698462375371</v>
      </c>
      <c r="F221" s="38">
        <f>[6]Input!F221</f>
        <v>21.381283711987859</v>
      </c>
      <c r="G221" s="38">
        <f>[6]Input!G221</f>
        <v>47.492664631117769</v>
      </c>
      <c r="H221" s="38">
        <f>[6]Input!H221</f>
        <v>47.492664631117783</v>
      </c>
      <c r="I221" s="38">
        <f>[6]Input!I221</f>
        <v>47.492664631117783</v>
      </c>
      <c r="J221" s="38">
        <f>[6]Input!J221</f>
        <v>39.56682043580745</v>
      </c>
      <c r="K221" s="38">
        <f>[6]Input!K221</f>
        <v>0</v>
      </c>
      <c r="L221" s="38">
        <f>[6]Input!L221</f>
        <v>0</v>
      </c>
    </row>
    <row r="222" spans="1:12">
      <c r="A222" s="38">
        <f>[6]Input!A222</f>
        <v>220</v>
      </c>
      <c r="B222" s="38" t="str">
        <f>[6]Input!B222</f>
        <v>IND_NM_CLK_DRY_NEW</v>
      </c>
      <c r="C222" s="38" t="str">
        <f>[6]Input!C222</f>
        <v>IND_HFO</v>
      </c>
      <c r="D222" s="38">
        <f>[6]Input!D222</f>
        <v>15.85168839062068</v>
      </c>
      <c r="E222" s="38">
        <f>[6]Input!E222</f>
        <v>32.029396924750742</v>
      </c>
      <c r="F222" s="38">
        <f>[6]Input!F222</f>
        <v>42.762567423975717</v>
      </c>
      <c r="G222" s="38">
        <f>[6]Input!G222</f>
        <v>94.985329262235538</v>
      </c>
      <c r="H222" s="38">
        <f>[6]Input!H222</f>
        <v>94.985329262235553</v>
      </c>
      <c r="I222" s="38">
        <f>[6]Input!I222</f>
        <v>94.985329262235538</v>
      </c>
      <c r="J222" s="38">
        <f>[6]Input!J222</f>
        <v>79.133640871614858</v>
      </c>
      <c r="K222" s="38">
        <f>[6]Input!K222</f>
        <v>0</v>
      </c>
      <c r="L222" s="38">
        <f>[6]Input!L222</f>
        <v>0</v>
      </c>
    </row>
    <row r="223" spans="1:12">
      <c r="A223" s="38">
        <f>[6]Input!A223</f>
        <v>221</v>
      </c>
      <c r="B223" s="38" t="str">
        <f>[6]Input!B223</f>
        <v>IND_NM_CLK_DRY_NEW</v>
      </c>
      <c r="C223" s="38" t="str">
        <f>[6]Input!C223</f>
        <v>IND_COA</v>
      </c>
      <c r="D223" s="38">
        <f>[6]Input!D223</f>
        <v>61.425292513655137</v>
      </c>
      <c r="E223" s="38">
        <f>[6]Input!E223</f>
        <v>124.1139130834091</v>
      </c>
      <c r="F223" s="38">
        <f>[6]Input!F223</f>
        <v>165.70494876790599</v>
      </c>
      <c r="G223" s="38">
        <f>[6]Input!G223</f>
        <v>368.06815089116282</v>
      </c>
      <c r="H223" s="38">
        <f>[6]Input!H223</f>
        <v>368.06815089116282</v>
      </c>
      <c r="I223" s="38">
        <f>[6]Input!I223</f>
        <v>368.06815089116282</v>
      </c>
      <c r="J223" s="38">
        <f>[6]Input!J223</f>
        <v>306.64285837750748</v>
      </c>
      <c r="K223" s="38">
        <f>[6]Input!K223</f>
        <v>0</v>
      </c>
      <c r="L223" s="38">
        <f>[6]Input!L223</f>
        <v>0</v>
      </c>
    </row>
    <row r="224" spans="1:12">
      <c r="A224" s="38">
        <f>[6]Input!A224</f>
        <v>222</v>
      </c>
      <c r="B224" s="38" t="str">
        <f>[6]Input!B224</f>
        <v>IND_NM_CLK_DRY_NEW</v>
      </c>
      <c r="C224" s="38" t="str">
        <f>[6]Input!C224</f>
        <v>IND_BGS</v>
      </c>
      <c r="D224" s="38">
        <f>[6]Input!D224</f>
        <v>4.9536526220689643</v>
      </c>
      <c r="E224" s="38">
        <f>[6]Input!E224</f>
        <v>10.00918653898461</v>
      </c>
      <c r="F224" s="38">
        <f>[6]Input!F224</f>
        <v>13.36330231999241</v>
      </c>
      <c r="G224" s="38">
        <f>[6]Input!G224</f>
        <v>29.68291539444861</v>
      </c>
      <c r="H224" s="38">
        <f>[6]Input!H224</f>
        <v>29.68291539444861</v>
      </c>
      <c r="I224" s="38">
        <f>[6]Input!I224</f>
        <v>29.68291539444861</v>
      </c>
      <c r="J224" s="38">
        <f>[6]Input!J224</f>
        <v>24.729262772379641</v>
      </c>
      <c r="K224" s="38">
        <f>[6]Input!K224</f>
        <v>0</v>
      </c>
      <c r="L224" s="38">
        <f>[6]Input!L224</f>
        <v>0</v>
      </c>
    </row>
    <row r="225" spans="1:12">
      <c r="A225" s="38">
        <f>[6]Input!A225</f>
        <v>223</v>
      </c>
      <c r="B225" s="38" t="str">
        <f>[6]Input!B225</f>
        <v>IND_NM_CLK_DRY_OCCS_NEW</v>
      </c>
      <c r="C225" s="38" t="str">
        <f>[6]Input!C225</f>
        <v>IND_NGA</v>
      </c>
      <c r="D225" s="38">
        <f>[6]Input!D225</f>
        <v>0</v>
      </c>
      <c r="E225" s="38">
        <f>[6]Input!E225</f>
        <v>0</v>
      </c>
      <c r="F225" s="38">
        <f>[6]Input!F225</f>
        <v>0</v>
      </c>
      <c r="G225" s="38">
        <f>[6]Input!G225</f>
        <v>0</v>
      </c>
      <c r="H225" s="38">
        <f>[6]Input!H225</f>
        <v>6.2382486823189307</v>
      </c>
      <c r="I225" s="38">
        <f>[6]Input!I225</f>
        <v>8.4969283021293478</v>
      </c>
      <c r="J225" s="38">
        <f>[6]Input!J225</f>
        <v>20.860224955938929</v>
      </c>
      <c r="K225" s="38">
        <f>[6]Input!K225</f>
        <v>62.141514814420177</v>
      </c>
      <c r="L225" s="38">
        <f>[6]Input!L225</f>
        <v>63.056844913367698</v>
      </c>
    </row>
    <row r="226" spans="1:12">
      <c r="A226" s="38">
        <f>[6]Input!A226</f>
        <v>224</v>
      </c>
      <c r="B226" s="38" t="str">
        <f>[6]Input!B226</f>
        <v>IND_NM_CLK_DRY_OCCS_NEW</v>
      </c>
      <c r="C226" s="38" t="str">
        <f>[6]Input!C226</f>
        <v>IND_HFO</v>
      </c>
      <c r="D226" s="38">
        <f>[6]Input!D226</f>
        <v>0</v>
      </c>
      <c r="E226" s="38">
        <f>[6]Input!E226</f>
        <v>0</v>
      </c>
      <c r="F226" s="38">
        <f>[6]Input!F226</f>
        <v>0</v>
      </c>
      <c r="G226" s="38">
        <f>[6]Input!G226</f>
        <v>0</v>
      </c>
      <c r="H226" s="38">
        <f>[6]Input!H226</f>
        <v>12.47649736463786</v>
      </c>
      <c r="I226" s="38">
        <f>[6]Input!I226</f>
        <v>16.993856604258699</v>
      </c>
      <c r="J226" s="38">
        <f>[6]Input!J226</f>
        <v>41.720449911877843</v>
      </c>
      <c r="K226" s="38">
        <f>[6]Input!K226</f>
        <v>124.2830296288404</v>
      </c>
      <c r="L226" s="38">
        <f>[6]Input!L226</f>
        <v>126.1136898267355</v>
      </c>
    </row>
    <row r="227" spans="1:12">
      <c r="A227" s="38">
        <f>[6]Input!A227</f>
        <v>225</v>
      </c>
      <c r="B227" s="38" t="str">
        <f>[6]Input!B227</f>
        <v>IND_NM_CLK_DRY_OCCS_NEW</v>
      </c>
      <c r="C227" s="38" t="str">
        <f>[6]Input!C227</f>
        <v>IND_COA</v>
      </c>
      <c r="D227" s="38">
        <f>[6]Input!D227</f>
        <v>0</v>
      </c>
      <c r="E227" s="38">
        <f>[6]Input!E227</f>
        <v>0</v>
      </c>
      <c r="F227" s="38">
        <f>[6]Input!F227</f>
        <v>0</v>
      </c>
      <c r="G227" s="38">
        <f>[6]Input!G227</f>
        <v>0</v>
      </c>
      <c r="H227" s="38">
        <f>[6]Input!H227</f>
        <v>50.797167841739864</v>
      </c>
      <c r="I227" s="38">
        <f>[6]Input!I227</f>
        <v>69.189273317338973</v>
      </c>
      <c r="J227" s="38">
        <f>[6]Input!J227</f>
        <v>169.86183178407401</v>
      </c>
      <c r="K227" s="38">
        <f>[6]Input!K227</f>
        <v>506.00947777456429</v>
      </c>
      <c r="L227" s="38">
        <f>[6]Input!L227</f>
        <v>513.46288000885136</v>
      </c>
    </row>
    <row r="228" spans="1:12">
      <c r="A228" s="38">
        <f>[6]Input!A228</f>
        <v>226</v>
      </c>
      <c r="B228" s="38" t="str">
        <f>[6]Input!B228</f>
        <v>IND_NM_CLK_DRY_OCCS_NEW</v>
      </c>
      <c r="C228" s="38" t="str">
        <f>[6]Input!C228</f>
        <v>IND_BGS</v>
      </c>
      <c r="D228" s="38">
        <f>[6]Input!D228</f>
        <v>0</v>
      </c>
      <c r="E228" s="38">
        <f>[6]Input!E228</f>
        <v>0</v>
      </c>
      <c r="F228" s="38">
        <f>[6]Input!F228</f>
        <v>0</v>
      </c>
      <c r="G228" s="38">
        <f>[6]Input!G228</f>
        <v>0</v>
      </c>
      <c r="H228" s="38">
        <f>[6]Input!H228</f>
        <v>4.4558919159420922</v>
      </c>
      <c r="I228" s="38">
        <f>[6]Input!I228</f>
        <v>6.0692345015209606</v>
      </c>
      <c r="J228" s="38">
        <f>[6]Input!J228</f>
        <v>14.90016068281351</v>
      </c>
      <c r="K228" s="38">
        <f>[6]Input!K228</f>
        <v>44.386796296014417</v>
      </c>
      <c r="L228" s="38">
        <f>[6]Input!L228</f>
        <v>45.040603509548347</v>
      </c>
    </row>
    <row r="229" spans="1:12">
      <c r="A229" s="38">
        <f>[6]Input!A229</f>
        <v>227</v>
      </c>
      <c r="B229" s="38" t="str">
        <f>[6]Input!B229</f>
        <v>IND_NM_CEM_BLN_NEW</v>
      </c>
      <c r="C229" s="38" t="str">
        <f>[6]Input!C229</f>
        <v>IND_NM_CLK</v>
      </c>
      <c r="D229" s="38">
        <f>[6]Input!D229</f>
        <v>22.984948166399992</v>
      </c>
      <c r="E229" s="38">
        <f>[6]Input!E229</f>
        <v>47.099844950087629</v>
      </c>
      <c r="F229" s="38">
        <f>[6]Input!F229</f>
        <v>63.535012277025878</v>
      </c>
      <c r="G229" s="38">
        <f>[6]Input!G229</f>
        <v>145.6226660415405</v>
      </c>
      <c r="H229" s="38">
        <f>[6]Input!H229</f>
        <v>164.51564776513499</v>
      </c>
      <c r="I229" s="38">
        <f>[6]Input!I229</f>
        <v>171.35622032798881</v>
      </c>
      <c r="J229" s="38">
        <f>[6]Input!J229</f>
        <v>185.8143991702697</v>
      </c>
      <c r="K229" s="38">
        <f>[6]Input!K229</f>
        <v>188.20001629510099</v>
      </c>
      <c r="L229" s="38">
        <f>[6]Input!L229</f>
        <v>190.97215888048501</v>
      </c>
    </row>
    <row r="230" spans="1:12">
      <c r="A230" s="38">
        <f>[6]Input!A230</f>
        <v>228</v>
      </c>
      <c r="B230" s="38" t="str">
        <f>[6]Input!B230</f>
        <v>IND_NM_CEM_BLN_NEW</v>
      </c>
      <c r="C230" s="38" t="str">
        <f>[6]Input!C230</f>
        <v>MAT_BFS</v>
      </c>
      <c r="D230" s="38">
        <f>[6]Input!D230</f>
        <v>11.840730873599989</v>
      </c>
      <c r="E230" s="38">
        <f>[6]Input!E230</f>
        <v>24.263556489438951</v>
      </c>
      <c r="F230" s="38">
        <f>[6]Input!F230</f>
        <v>32.730157839679968</v>
      </c>
      <c r="G230" s="38">
        <f>[6]Input!G230</f>
        <v>75.017737051702767</v>
      </c>
      <c r="H230" s="38">
        <f>[6]Input!H230</f>
        <v>84.750485212342284</v>
      </c>
      <c r="I230" s="38">
        <f>[6]Input!I230</f>
        <v>88.274416532600355</v>
      </c>
      <c r="J230" s="38">
        <f>[6]Input!J230</f>
        <v>95.722569269532897</v>
      </c>
      <c r="K230" s="38">
        <f>[6]Input!K230</f>
        <v>96.951523545961209</v>
      </c>
      <c r="L230" s="38">
        <f>[6]Input!L230</f>
        <v>98.379596999037773</v>
      </c>
    </row>
    <row r="231" spans="1:12">
      <c r="A231" s="38">
        <f>[6]Input!A231</f>
        <v>229</v>
      </c>
      <c r="B231" s="38" t="str">
        <f>[6]Input!B231</f>
        <v>IND_NM_LIM_LRK_NEW</v>
      </c>
      <c r="C231" s="38" t="str">
        <f>[6]Input!C231</f>
        <v>IND_NGA</v>
      </c>
      <c r="D231" s="38">
        <f>[6]Input!D231</f>
        <v>0.44330608000000082</v>
      </c>
      <c r="E231" s="38">
        <f>[6]Input!E231</f>
        <v>1.8829960970431681</v>
      </c>
      <c r="F231" s="38">
        <f>[6]Input!F231</f>
        <v>2.934327152467735</v>
      </c>
      <c r="G231" s="38">
        <f>[6]Input!G231</f>
        <v>4.6075506687945182</v>
      </c>
      <c r="H231" s="38">
        <f>[6]Input!H231</f>
        <v>5.8566464739609838</v>
      </c>
      <c r="I231" s="38">
        <f>[6]Input!I231</f>
        <v>7.0760183796007041</v>
      </c>
      <c r="J231" s="38">
        <f>[6]Input!J231</f>
        <v>8.2014543351126807</v>
      </c>
      <c r="K231" s="38">
        <f>[6]Input!K231</f>
        <v>8.255182010940997</v>
      </c>
      <c r="L231" s="38">
        <f>[6]Input!L231</f>
        <v>8.3018421703218781</v>
      </c>
    </row>
    <row r="232" spans="1:12">
      <c r="A232" s="38">
        <f>[6]Input!A232</f>
        <v>230</v>
      </c>
      <c r="B232" s="38" t="str">
        <f>[6]Input!B232</f>
        <v>IND_NM_LIM_LRK_NEW</v>
      </c>
      <c r="C232" s="38" t="str">
        <f>[6]Input!C232</f>
        <v>IND_HFO</v>
      </c>
      <c r="D232" s="38">
        <f>[6]Input!D232</f>
        <v>0.1477686933333337</v>
      </c>
      <c r="E232" s="38">
        <f>[6]Input!E232</f>
        <v>0.62766536568105591</v>
      </c>
      <c r="F232" s="38">
        <f>[6]Input!F232</f>
        <v>0.97810905082257804</v>
      </c>
      <c r="G232" s="38">
        <f>[6]Input!G232</f>
        <v>1.5358502229315061</v>
      </c>
      <c r="H232" s="38">
        <f>[6]Input!H232</f>
        <v>1.9522154913203269</v>
      </c>
      <c r="I232" s="38">
        <f>[6]Input!I232</f>
        <v>2.358672793200232</v>
      </c>
      <c r="J232" s="38">
        <f>[6]Input!J232</f>
        <v>2.7338181117042262</v>
      </c>
      <c r="K232" s="38">
        <f>[6]Input!K232</f>
        <v>2.7517273369803319</v>
      </c>
      <c r="L232" s="38">
        <f>[6]Input!L232</f>
        <v>2.7672807234406278</v>
      </c>
    </row>
    <row r="233" spans="1:12">
      <c r="A233" s="38">
        <f>[6]Input!A233</f>
        <v>231</v>
      </c>
      <c r="B233" s="38" t="str">
        <f>[6]Input!B233</f>
        <v>IND_NM_LIM_LRK_NEW</v>
      </c>
      <c r="C233" s="38" t="str">
        <f>[6]Input!C233</f>
        <v>IND_BIO</v>
      </c>
      <c r="D233" s="38">
        <f>[6]Input!D233</f>
        <v>2.0687617066666659</v>
      </c>
      <c r="E233" s="38">
        <f>[6]Input!E233</f>
        <v>8.7873151195347745</v>
      </c>
      <c r="F233" s="38">
        <f>[6]Input!F233</f>
        <v>13.693526711516091</v>
      </c>
      <c r="G233" s="38">
        <f>[6]Input!G233</f>
        <v>21.501903121041071</v>
      </c>
      <c r="H233" s="38">
        <f>[6]Input!H233</f>
        <v>27.331016878484579</v>
      </c>
      <c r="I233" s="38">
        <f>[6]Input!I233</f>
        <v>33.021419104803243</v>
      </c>
      <c r="J233" s="38">
        <f>[6]Input!J233</f>
        <v>38.273453563859128</v>
      </c>
      <c r="K233" s="38">
        <f>[6]Input!K233</f>
        <v>38.524182717724607</v>
      </c>
      <c r="L233" s="38">
        <f>[6]Input!L233</f>
        <v>38.741930128168732</v>
      </c>
    </row>
    <row r="234" spans="1:12">
      <c r="A234" s="38">
        <f>[6]Input!A234</f>
        <v>232</v>
      </c>
      <c r="B234" s="38" t="str">
        <f>[6]Input!B234</f>
        <v>IND_NM_LIM_LRK_NEW</v>
      </c>
      <c r="C234" s="38" t="str">
        <f>[6]Input!C234</f>
        <v>IND_COA</v>
      </c>
      <c r="D234" s="38">
        <f>[6]Input!D234</f>
        <v>11.96926416000003</v>
      </c>
      <c r="E234" s="38">
        <f>[6]Input!E234</f>
        <v>50.840894620165521</v>
      </c>
      <c r="F234" s="38">
        <f>[6]Input!F234</f>
        <v>79.226833116628825</v>
      </c>
      <c r="G234" s="38">
        <f>[6]Input!G234</f>
        <v>124.403868057452</v>
      </c>
      <c r="H234" s="38">
        <f>[6]Input!H234</f>
        <v>158.12945479694659</v>
      </c>
      <c r="I234" s="38">
        <f>[6]Input!I234</f>
        <v>191.0524962492189</v>
      </c>
      <c r="J234" s="38">
        <f>[6]Input!J234</f>
        <v>221.4392670480423</v>
      </c>
      <c r="K234" s="38">
        <f>[6]Input!K234</f>
        <v>222.88991429540681</v>
      </c>
      <c r="L234" s="38">
        <f>[6]Input!L234</f>
        <v>224.14973859869079</v>
      </c>
    </row>
    <row r="235" spans="1:12">
      <c r="A235" s="38">
        <f>[6]Input!A235</f>
        <v>233</v>
      </c>
      <c r="B235" s="38" t="str">
        <f>[6]Input!B235</f>
        <v>IND_NM_GLS_FOSS_NEW</v>
      </c>
      <c r="C235" s="38" t="str">
        <f>[6]Input!C235</f>
        <v>IND_NGA</v>
      </c>
      <c r="D235" s="38">
        <f>[6]Input!D235</f>
        <v>94.773061713920043</v>
      </c>
      <c r="E235" s="38">
        <f>[6]Input!E235</f>
        <v>116.76925295786501</v>
      </c>
      <c r="F235" s="38">
        <f>[6]Input!F235</f>
        <v>130.15772289813859</v>
      </c>
      <c r="G235" s="38">
        <f>[6]Input!G235</f>
        <v>0</v>
      </c>
      <c r="H235" s="38">
        <f>[6]Input!H235</f>
        <v>0</v>
      </c>
      <c r="I235" s="38">
        <f>[6]Input!I235</f>
        <v>5.8119611812078178</v>
      </c>
      <c r="J235" s="38">
        <f>[6]Input!J235</f>
        <v>0</v>
      </c>
      <c r="K235" s="38">
        <f>[6]Input!K235</f>
        <v>0</v>
      </c>
      <c r="L235" s="38">
        <f>[6]Input!L235</f>
        <v>0</v>
      </c>
    </row>
    <row r="236" spans="1:12">
      <c r="A236" s="38">
        <f>[6]Input!A236</f>
        <v>234</v>
      </c>
      <c r="B236" s="38" t="str">
        <f>[6]Input!B236</f>
        <v>IND_NM_GLS_FOSS_NEW</v>
      </c>
      <c r="C236" s="38" t="str">
        <f>[6]Input!C236</f>
        <v>IND_BIO</v>
      </c>
      <c r="D236" s="38">
        <f>[6]Input!D236</f>
        <v>186.5844652492801</v>
      </c>
      <c r="E236" s="38">
        <f>[6]Input!E236</f>
        <v>229.88946676079661</v>
      </c>
      <c r="F236" s="38">
        <f>[6]Input!F236</f>
        <v>256.24801695571023</v>
      </c>
      <c r="G236" s="38">
        <f>[6]Input!G236</f>
        <v>0</v>
      </c>
      <c r="H236" s="38">
        <f>[6]Input!H236</f>
        <v>0</v>
      </c>
      <c r="I236" s="38">
        <f>[6]Input!I236</f>
        <v>11.442298575502891</v>
      </c>
      <c r="J236" s="38">
        <f>[6]Input!J236</f>
        <v>0</v>
      </c>
      <c r="K236" s="38">
        <f>[6]Input!K236</f>
        <v>0</v>
      </c>
      <c r="L236" s="38">
        <f>[6]Input!L236</f>
        <v>0</v>
      </c>
    </row>
    <row r="237" spans="1:12">
      <c r="A237" s="38">
        <f>[6]Input!A237</f>
        <v>235</v>
      </c>
      <c r="B237" s="38" t="str">
        <f>[6]Input!B237</f>
        <v>IND_NM_GLS_ELEC_NEW</v>
      </c>
      <c r="C237" s="38" t="str">
        <f>[6]Input!C237</f>
        <v>IND_BIO</v>
      </c>
      <c r="D237" s="38">
        <f>[6]Input!D237</f>
        <v>0</v>
      </c>
      <c r="E237" s="38">
        <f>[6]Input!E237</f>
        <v>0</v>
      </c>
      <c r="F237" s="38">
        <f>[6]Input!F237</f>
        <v>0</v>
      </c>
      <c r="G237" s="38">
        <f>[6]Input!G237</f>
        <v>162.1344271368267</v>
      </c>
      <c r="H237" s="38">
        <f>[6]Input!H237</f>
        <v>184.89142368468211</v>
      </c>
      <c r="I237" s="38">
        <f>[6]Input!I237</f>
        <v>217.2681991746507</v>
      </c>
      <c r="J237" s="38">
        <f>[6]Input!J237</f>
        <v>264.63628392736672</v>
      </c>
      <c r="K237" s="38">
        <f>[6]Input!K237</f>
        <v>267.98132718390212</v>
      </c>
      <c r="L237" s="38">
        <f>[6]Input!L237</f>
        <v>266.67593696916589</v>
      </c>
    </row>
    <row r="238" spans="1:12">
      <c r="A238" s="38">
        <f>[6]Input!A238</f>
        <v>236</v>
      </c>
      <c r="B238" s="38" t="str">
        <f>[6]Input!B238</f>
        <v>IND_NM_CRM_NEW</v>
      </c>
      <c r="C238" s="38" t="str">
        <f>[6]Input!C238</f>
        <v>IND_NGA</v>
      </c>
      <c r="D238" s="38">
        <f>[6]Input!D238</f>
        <v>27.81995181354327</v>
      </c>
      <c r="E238" s="38">
        <f>[6]Input!E238</f>
        <v>108.5675997795353</v>
      </c>
      <c r="F238" s="38">
        <f>[6]Input!F238</f>
        <v>167.33109357617701</v>
      </c>
      <c r="G238" s="38">
        <f>[6]Input!G238</f>
        <v>376.35462959882642</v>
      </c>
      <c r="H238" s="38">
        <f>[6]Input!H238</f>
        <v>419.92308601886339</v>
      </c>
      <c r="I238" s="38">
        <f>[6]Input!I238</f>
        <v>460.89277260593087</v>
      </c>
      <c r="J238" s="38">
        <f>[6]Input!J238</f>
        <v>463.11884218638482</v>
      </c>
      <c r="K238" s="38">
        <f>[6]Input!K238</f>
        <v>463.69711594461791</v>
      </c>
      <c r="L238" s="38">
        <f>[6]Input!L238</f>
        <v>466.12862769635228</v>
      </c>
    </row>
    <row r="239" spans="1:12">
      <c r="A239" s="38">
        <f>[6]Input!A239</f>
        <v>237</v>
      </c>
      <c r="B239" s="38" t="str">
        <f>[6]Input!B239</f>
        <v>IND_NM_EC_NEW</v>
      </c>
      <c r="C239" s="38" t="str">
        <f>[6]Input!C239</f>
        <v>IND_NM_ELC</v>
      </c>
      <c r="D239" s="38">
        <f>[6]Input!D239</f>
        <v>24.14653823003929</v>
      </c>
      <c r="E239" s="38">
        <f>[6]Input!E239</f>
        <v>47.741325130991427</v>
      </c>
      <c r="F239" s="38">
        <f>[6]Input!F239</f>
        <v>64.091110791125928</v>
      </c>
      <c r="G239" s="38">
        <f>[6]Input!G239</f>
        <v>176.78086135777099</v>
      </c>
      <c r="H239" s="38">
        <f>[6]Input!H239</f>
        <v>208.2435403866177</v>
      </c>
      <c r="I239" s="38">
        <f>[6]Input!I239</f>
        <v>233.0205702432288</v>
      </c>
      <c r="J239" s="38">
        <f>[6]Input!J239</f>
        <v>269.18670111229397</v>
      </c>
      <c r="K239" s="38">
        <f>[6]Input!K239</f>
        <v>324.32275722134568</v>
      </c>
      <c r="L239" s="38">
        <f>[6]Input!L239</f>
        <v>326.23005340895162</v>
      </c>
    </row>
    <row r="240" spans="1:12">
      <c r="A240" s="38">
        <f>[6]Input!A240</f>
        <v>238</v>
      </c>
      <c r="B240" s="38" t="str">
        <f>[6]Input!B240</f>
        <v>IND_CH_OTH_ELC_NEW</v>
      </c>
      <c r="C240" s="38" t="str">
        <f>[6]Input!C240</f>
        <v>IND_CH_ELC</v>
      </c>
      <c r="D240" s="38">
        <f>[6]Input!D240</f>
        <v>0</v>
      </c>
      <c r="E240" s="38">
        <f>[6]Input!E240</f>
        <v>0</v>
      </c>
      <c r="F240" s="38">
        <f>[6]Input!F240</f>
        <v>0</v>
      </c>
      <c r="G240" s="38">
        <f>[6]Input!G240</f>
        <v>0</v>
      </c>
      <c r="H240" s="38">
        <f>[6]Input!H240</f>
        <v>0</v>
      </c>
      <c r="I240" s="38">
        <f>[6]Input!I240</f>
        <v>0</v>
      </c>
      <c r="J240" s="38">
        <f>[6]Input!J240</f>
        <v>0</v>
      </c>
      <c r="K240" s="38">
        <f>[6]Input!K240</f>
        <v>0</v>
      </c>
      <c r="L240" s="38">
        <f>[6]Input!L240</f>
        <v>253.25688616451691</v>
      </c>
    </row>
    <row r="241" spans="1:12">
      <c r="A241" s="38">
        <f>[6]Input!A241</f>
        <v>239</v>
      </c>
      <c r="B241" s="38" t="str">
        <f>[6]Input!B241</f>
        <v>IND_CH_OTH_BIO_NEW</v>
      </c>
      <c r="C241" s="38" t="str">
        <f>[6]Input!C241</f>
        <v>IND_BIO</v>
      </c>
      <c r="D241" s="38">
        <f>[6]Input!D241</f>
        <v>173.30851936704971</v>
      </c>
      <c r="E241" s="38">
        <f>[6]Input!E241</f>
        <v>204.52124754292029</v>
      </c>
      <c r="F241" s="38">
        <f>[6]Input!F241</f>
        <v>229.18263784007181</v>
      </c>
      <c r="G241" s="38">
        <f>[6]Input!G241</f>
        <v>277.73809362773932</v>
      </c>
      <c r="H241" s="38">
        <f>[6]Input!H241</f>
        <v>305.53956147847322</v>
      </c>
      <c r="I241" s="38">
        <f>[6]Input!I241</f>
        <v>335.77235643441139</v>
      </c>
      <c r="J241" s="38">
        <f>[6]Input!J241</f>
        <v>369.55949487052482</v>
      </c>
      <c r="K241" s="38">
        <f>[6]Input!K241</f>
        <v>374.67651849124798</v>
      </c>
      <c r="L241" s="38">
        <f>[6]Input!L241</f>
        <v>79.374416882405285</v>
      </c>
    </row>
    <row r="242" spans="1:12">
      <c r="A242" s="38">
        <f>[6]Input!A242</f>
        <v>240</v>
      </c>
      <c r="B242" s="38" t="str">
        <f>[6]Input!B242</f>
        <v>IND_PP_DH_NGA_NEW</v>
      </c>
      <c r="C242" s="38" t="str">
        <f>[6]Input!C242</f>
        <v>IND_NGA</v>
      </c>
      <c r="D242" s="38">
        <f>[6]Input!D242</f>
        <v>59.764230998056867</v>
      </c>
      <c r="E242" s="38">
        <f>[6]Input!E242</f>
        <v>184.505577438404</v>
      </c>
      <c r="F242" s="38">
        <f>[6]Input!F242</f>
        <v>446.16549153097782</v>
      </c>
      <c r="G242" s="38">
        <f>[6]Input!G242</f>
        <v>45.655780299553527</v>
      </c>
      <c r="H242" s="38">
        <f>[6]Input!H242</f>
        <v>43.401535003386151</v>
      </c>
      <c r="I242" s="38">
        <f>[6]Input!I242</f>
        <v>50.808320717667968</v>
      </c>
      <c r="J242" s="38">
        <f>[6]Input!J242</f>
        <v>54.605626309169757</v>
      </c>
      <c r="K242" s="38">
        <f>[6]Input!K242</f>
        <v>52.49094964761116</v>
      </c>
      <c r="L242" s="38">
        <f>[6]Input!L242</f>
        <v>51.205847134439473</v>
      </c>
    </row>
    <row r="243" spans="1:12">
      <c r="A243" s="38">
        <f>[6]Input!A243</f>
        <v>241</v>
      </c>
      <c r="B243" s="38" t="str">
        <f>[6]Input!B243</f>
        <v>IND_IS_MD_ELC_NEW</v>
      </c>
      <c r="C243" s="38" t="str">
        <f>[6]Input!C243</f>
        <v>IND_IS_ELC</v>
      </c>
      <c r="D243" s="38">
        <f>[6]Input!D243</f>
        <v>367.33587897840692</v>
      </c>
      <c r="E243" s="38">
        <f>[6]Input!E243</f>
        <v>351.64580085262497</v>
      </c>
      <c r="F243" s="38">
        <f>[6]Input!F243</f>
        <v>327.51056765779811</v>
      </c>
      <c r="G243" s="38">
        <f>[6]Input!G243</f>
        <v>186.95975468769109</v>
      </c>
      <c r="H243" s="38">
        <f>[6]Input!H243</f>
        <v>87.626068106978195</v>
      </c>
      <c r="I243" s="38">
        <f>[6]Input!I243</f>
        <v>51.664031296699477</v>
      </c>
      <c r="J243" s="38">
        <f>[6]Input!J243</f>
        <v>14.78206288324578</v>
      </c>
      <c r="K243" s="38">
        <f>[6]Input!K243</f>
        <v>24.690330705173011</v>
      </c>
      <c r="L243" s="38">
        <f>[6]Input!L243</f>
        <v>41.28796135340729</v>
      </c>
    </row>
    <row r="244" spans="1:12">
      <c r="A244" s="38">
        <f>[6]Input!A244</f>
        <v>242</v>
      </c>
      <c r="B244" s="38" t="str">
        <f>[6]Input!B244</f>
        <v>IND_NF_MD_ELC_NEW</v>
      </c>
      <c r="C244" s="38" t="str">
        <f>[6]Input!C244</f>
        <v>IND_NF_ELC</v>
      </c>
      <c r="D244" s="38">
        <f>[6]Input!D244</f>
        <v>47.655113678996287</v>
      </c>
      <c r="E244" s="38">
        <f>[6]Input!E244</f>
        <v>47.269335470319568</v>
      </c>
      <c r="F244" s="38">
        <f>[6]Input!F244</f>
        <v>27.669277146597629</v>
      </c>
      <c r="G244" s="38">
        <f>[6]Input!G244</f>
        <v>20.916832071539709</v>
      </c>
      <c r="H244" s="38">
        <f>[6]Input!H244</f>
        <v>10.76896099859629</v>
      </c>
      <c r="I244" s="38">
        <f>[6]Input!I244</f>
        <v>9.1124060145550683</v>
      </c>
      <c r="J244" s="38">
        <f>[6]Input!J244</f>
        <v>2.4540497375850041</v>
      </c>
      <c r="K244" s="38">
        <f>[6]Input!K244</f>
        <v>2.5239624300468702</v>
      </c>
      <c r="L244" s="38">
        <f>[6]Input!L244</f>
        <v>2.4283801398094709</v>
      </c>
    </row>
    <row r="245" spans="1:12">
      <c r="A245" s="38">
        <f>[6]Input!A245</f>
        <v>243</v>
      </c>
      <c r="B245" s="38" t="str">
        <f>[6]Input!B245</f>
        <v>IND_CH_MD_ELC_NEW</v>
      </c>
      <c r="C245" s="38" t="str">
        <f>[6]Input!C245</f>
        <v>IND_CH_ELC</v>
      </c>
      <c r="D245" s="38">
        <f>[6]Input!D245</f>
        <v>517.12999024438795</v>
      </c>
      <c r="E245" s="38">
        <f>[6]Input!E245</f>
        <v>515.88547121910392</v>
      </c>
      <c r="F245" s="38">
        <f>[6]Input!F245</f>
        <v>492.94066087568871</v>
      </c>
      <c r="G245" s="38">
        <f>[6]Input!G245</f>
        <v>510.49904690798257</v>
      </c>
      <c r="H245" s="38">
        <f>[6]Input!H245</f>
        <v>520.35345995259024</v>
      </c>
      <c r="I245" s="38">
        <f>[6]Input!I245</f>
        <v>532.4645301151736</v>
      </c>
      <c r="J245" s="38">
        <f>[6]Input!J245</f>
        <v>585.67758780528106</v>
      </c>
      <c r="K245" s="38">
        <f>[6]Input!K245</f>
        <v>603.62538676096619</v>
      </c>
      <c r="L245" s="38">
        <f>[6]Input!L245</f>
        <v>608.12522954733583</v>
      </c>
    </row>
    <row r="246" spans="1:12">
      <c r="A246" s="38">
        <f>[6]Input!A246</f>
        <v>244</v>
      </c>
      <c r="B246" s="38" t="str">
        <f>[6]Input!B246</f>
        <v>IND_NM_MD_ELC_NEW</v>
      </c>
      <c r="C246" s="38" t="str">
        <f>[6]Input!C246</f>
        <v>IND_NM_ELC</v>
      </c>
      <c r="D246" s="38">
        <f>[6]Input!D246</f>
        <v>235.86895931831069</v>
      </c>
      <c r="E246" s="38">
        <f>[6]Input!E246</f>
        <v>217.99972717907389</v>
      </c>
      <c r="F246" s="38">
        <f>[6]Input!F246</f>
        <v>178.35260493777579</v>
      </c>
      <c r="G246" s="38">
        <f>[6]Input!G246</f>
        <v>63.485019361499113</v>
      </c>
      <c r="H246" s="38">
        <f>[6]Input!H246</f>
        <v>34.143883113797358</v>
      </c>
      <c r="I246" s="38">
        <f>[6]Input!I246</f>
        <v>15.87979071018678</v>
      </c>
      <c r="J246" s="38">
        <f>[6]Input!J246</f>
        <v>0</v>
      </c>
      <c r="K246" s="38">
        <f>[6]Input!K246</f>
        <v>0</v>
      </c>
      <c r="L246" s="38">
        <f>[6]Input!L246</f>
        <v>0</v>
      </c>
    </row>
    <row r="247" spans="1:12">
      <c r="A247" s="38">
        <f>[6]Input!A247</f>
        <v>245</v>
      </c>
      <c r="B247" s="38" t="str">
        <f>[6]Input!B247</f>
        <v>IND_PP_MD_ELC_NEW</v>
      </c>
      <c r="C247" s="38" t="str">
        <f>[6]Input!C247</f>
        <v>IND_PP_ELC</v>
      </c>
      <c r="D247" s="38">
        <f>[6]Input!D247</f>
        <v>338.00434887386939</v>
      </c>
      <c r="E247" s="38">
        <f>[6]Input!E247</f>
        <v>317.31510447935682</v>
      </c>
      <c r="F247" s="38">
        <f>[6]Input!F247</f>
        <v>280.32381882291878</v>
      </c>
      <c r="G247" s="38">
        <f>[6]Input!G247</f>
        <v>261.58588820398688</v>
      </c>
      <c r="H247" s="38">
        <f>[6]Input!H247</f>
        <v>238.88284744320069</v>
      </c>
      <c r="I247" s="38">
        <f>[6]Input!I247</f>
        <v>239.470341660917</v>
      </c>
      <c r="J247" s="38">
        <f>[6]Input!J247</f>
        <v>229.19232186509811</v>
      </c>
      <c r="K247" s="38">
        <f>[6]Input!K247</f>
        <v>230.72787730547589</v>
      </c>
      <c r="L247" s="38">
        <f>[6]Input!L247</f>
        <v>232.49741176586329</v>
      </c>
    </row>
    <row r="248" spans="1:12">
      <c r="A248" s="38">
        <f>[6]Input!A248</f>
        <v>246</v>
      </c>
      <c r="B248" s="38" t="str">
        <f>[6]Input!B248</f>
        <v>IND_OTH_SB_HFO_NEW</v>
      </c>
      <c r="C248" s="38" t="str">
        <f>[6]Input!C248</f>
        <v>IND_HFO</v>
      </c>
      <c r="D248" s="38">
        <f>[6]Input!D248</f>
        <v>7.0275925925926126</v>
      </c>
      <c r="E248" s="38">
        <f>[6]Input!E248</f>
        <v>23.50799343004611</v>
      </c>
      <c r="F248" s="38">
        <f>[6]Input!F248</f>
        <v>33.222906995884713</v>
      </c>
      <c r="G248" s="38">
        <f>[6]Input!G248</f>
        <v>33.222906995884699</v>
      </c>
      <c r="H248" s="38">
        <f>[6]Input!H248</f>
        <v>8.8040703539094451</v>
      </c>
      <c r="I248" s="38">
        <f>[6]Input!I248</f>
        <v>0</v>
      </c>
      <c r="J248" s="38">
        <f>[6]Input!J248</f>
        <v>4.1453747080413432</v>
      </c>
      <c r="K248" s="38">
        <f>[6]Input!K248</f>
        <v>0</v>
      </c>
      <c r="L248" s="38">
        <f>[6]Input!L248</f>
        <v>0</v>
      </c>
    </row>
    <row r="249" spans="1:12">
      <c r="A249" s="38">
        <f>[6]Input!A249</f>
        <v>247</v>
      </c>
      <c r="B249" s="38" t="str">
        <f>[6]Input!B249</f>
        <v>IND_OTH_SB_OIL_NEW</v>
      </c>
      <c r="C249" s="38" t="str">
        <f>[6]Input!C249</f>
        <v>IND_OIL</v>
      </c>
      <c r="D249" s="38">
        <f>[6]Input!D249</f>
        <v>0</v>
      </c>
      <c r="E249" s="38">
        <f>[6]Input!E249</f>
        <v>0</v>
      </c>
      <c r="F249" s="38">
        <f>[6]Input!F249</f>
        <v>23.105484773662461</v>
      </c>
      <c r="G249" s="38">
        <f>[6]Input!G249</f>
        <v>23.105484773662461</v>
      </c>
      <c r="H249" s="38">
        <f>[6]Input!H249</f>
        <v>1.163496164906721</v>
      </c>
      <c r="I249" s="38">
        <f>[6]Input!I249</f>
        <v>0</v>
      </c>
      <c r="J249" s="38">
        <f>[6]Input!J249</f>
        <v>0</v>
      </c>
      <c r="K249" s="38">
        <f>[6]Input!K249</f>
        <v>0</v>
      </c>
      <c r="L249" s="38">
        <f>[6]Input!L249</f>
        <v>0</v>
      </c>
    </row>
    <row r="250" spans="1:12">
      <c r="A250" s="38">
        <f>[6]Input!A250</f>
        <v>248</v>
      </c>
      <c r="B250" s="38" t="str">
        <f>[6]Input!B250</f>
        <v>IND_OTH_SB_NGA_NEW</v>
      </c>
      <c r="C250" s="38" t="str">
        <f>[6]Input!C250</f>
        <v>IND_NGA</v>
      </c>
      <c r="D250" s="38">
        <f>[6]Input!D250</f>
        <v>0</v>
      </c>
      <c r="E250" s="38">
        <f>[6]Input!E250</f>
        <v>20.910534185195189</v>
      </c>
      <c r="F250" s="38">
        <f>[6]Input!F250</f>
        <v>45.561451851851743</v>
      </c>
      <c r="G250" s="38">
        <f>[6]Input!G250</f>
        <v>45.561451851851743</v>
      </c>
      <c r="H250" s="38">
        <f>[6]Input!H250</f>
        <v>43.043612658526413</v>
      </c>
      <c r="I250" s="38">
        <f>[6]Input!I250</f>
        <v>27.521721343738321</v>
      </c>
      <c r="J250" s="38">
        <f>[6]Input!J250</f>
        <v>20.726873540206771</v>
      </c>
      <c r="K250" s="38">
        <f>[6]Input!K250</f>
        <v>0</v>
      </c>
      <c r="L250" s="38">
        <f>[6]Input!L250</f>
        <v>0</v>
      </c>
    </row>
    <row r="251" spans="1:12">
      <c r="A251" s="38">
        <f>[6]Input!A251</f>
        <v>249</v>
      </c>
      <c r="B251" s="38" t="str">
        <f>[6]Input!B251</f>
        <v>IND_OTH_SB_ELC_NEW</v>
      </c>
      <c r="C251" s="38" t="str">
        <f>[6]Input!C251</f>
        <v>IND_OTH_ELC</v>
      </c>
      <c r="D251" s="38">
        <f>[6]Input!D251</f>
        <v>0</v>
      </c>
      <c r="E251" s="38">
        <f>[6]Input!E251</f>
        <v>0</v>
      </c>
      <c r="F251" s="38">
        <f>[6]Input!F251</f>
        <v>0</v>
      </c>
      <c r="G251" s="38">
        <f>[6]Input!G251</f>
        <v>0</v>
      </c>
      <c r="H251" s="38">
        <f>[6]Input!H251</f>
        <v>48.185858516108013</v>
      </c>
      <c r="I251" s="38">
        <f>[6]Input!I251</f>
        <v>25.25236614543936</v>
      </c>
      <c r="J251" s="38">
        <f>[6]Input!J251</f>
        <v>40.417403403403213</v>
      </c>
      <c r="K251" s="38">
        <f>[6]Input!K251</f>
        <v>0</v>
      </c>
      <c r="L251" s="38">
        <f>[6]Input!L251</f>
        <v>0</v>
      </c>
    </row>
    <row r="252" spans="1:12">
      <c r="A252" s="38">
        <f>[6]Input!A252</f>
        <v>250</v>
      </c>
      <c r="B252" s="38" t="str">
        <f>[6]Input!B252</f>
        <v>IND_OTH_SB_BIO_NEW</v>
      </c>
      <c r="C252" s="38" t="str">
        <f>[6]Input!C252</f>
        <v>IND_BIO</v>
      </c>
      <c r="D252" s="38">
        <f>[6]Input!D252</f>
        <v>0</v>
      </c>
      <c r="E252" s="38">
        <f>[6]Input!E252</f>
        <v>2.8792942747037822</v>
      </c>
      <c r="F252" s="38">
        <f>[6]Input!F252</f>
        <v>38.344716049382541</v>
      </c>
      <c r="G252" s="38">
        <f>[6]Input!G252</f>
        <v>38.344716049382548</v>
      </c>
      <c r="H252" s="38">
        <f>[6]Input!H252</f>
        <v>38.344716049382541</v>
      </c>
      <c r="I252" s="38">
        <f>[6]Input!I252</f>
        <v>38.344716049382541</v>
      </c>
      <c r="J252" s="38">
        <f>[6]Input!J252</f>
        <v>38.344716049382541</v>
      </c>
      <c r="K252" s="38">
        <f>[6]Input!K252</f>
        <v>0</v>
      </c>
      <c r="L252" s="38">
        <f>[6]Input!L252</f>
        <v>0</v>
      </c>
    </row>
    <row r="253" spans="1:12">
      <c r="A253" s="38">
        <f>[6]Input!A253</f>
        <v>251</v>
      </c>
      <c r="B253" s="38" t="str">
        <f>[6]Input!B253</f>
        <v>IND_OTH_PH_HFO_NEW</v>
      </c>
      <c r="C253" s="38" t="str">
        <f>[6]Input!C253</f>
        <v>IND_HFO</v>
      </c>
      <c r="D253" s="38">
        <f>[6]Input!D253</f>
        <v>3.5563566935974289</v>
      </c>
      <c r="E253" s="38">
        <f>[6]Input!E253</f>
        <v>20.941044540116611</v>
      </c>
      <c r="F253" s="38">
        <f>[6]Input!F253</f>
        <v>31.91771588894375</v>
      </c>
      <c r="G253" s="38">
        <f>[6]Input!G253</f>
        <v>52.657693048413108</v>
      </c>
      <c r="H253" s="38">
        <f>[6]Input!H253</f>
        <v>52.657693048413108</v>
      </c>
      <c r="I253" s="38">
        <f>[6]Input!I253</f>
        <v>52.657693048413108</v>
      </c>
      <c r="J253" s="38">
        <f>[6]Input!J253</f>
        <v>0</v>
      </c>
      <c r="K253" s="38">
        <f>[6]Input!K253</f>
        <v>0</v>
      </c>
      <c r="L253" s="38">
        <f>[6]Input!L253</f>
        <v>0</v>
      </c>
    </row>
    <row r="254" spans="1:12">
      <c r="A254" s="38">
        <f>[6]Input!A254</f>
        <v>252</v>
      </c>
      <c r="B254" s="38" t="str">
        <f>[6]Input!B254</f>
        <v>IND_OTH_PH_OIL_NEW</v>
      </c>
      <c r="C254" s="38" t="str">
        <f>[6]Input!C254</f>
        <v>IND_OIL</v>
      </c>
      <c r="D254" s="38">
        <f>[6]Input!D254</f>
        <v>20.59172656036904</v>
      </c>
      <c r="E254" s="38">
        <f>[6]Input!E254</f>
        <v>20.59172656036904</v>
      </c>
      <c r="F254" s="38">
        <f>[6]Input!F254</f>
        <v>48.005520536442923</v>
      </c>
      <c r="G254" s="38">
        <f>[6]Input!G254</f>
        <v>162.93440738502781</v>
      </c>
      <c r="H254" s="38">
        <f>[6]Input!H254</f>
        <v>26.01396524435237</v>
      </c>
      <c r="I254" s="38">
        <f>[6]Input!I254</f>
        <v>133.765782344965</v>
      </c>
      <c r="J254" s="38">
        <f>[6]Input!J254</f>
        <v>0</v>
      </c>
      <c r="K254" s="38">
        <f>[6]Input!K254</f>
        <v>0</v>
      </c>
      <c r="L254" s="38">
        <f>[6]Input!L254</f>
        <v>0</v>
      </c>
    </row>
    <row r="255" spans="1:12">
      <c r="A255" s="38">
        <f>[6]Input!A255</f>
        <v>253</v>
      </c>
      <c r="B255" s="38" t="str">
        <f>[6]Input!B255</f>
        <v>IND_OTH_PH_NGA_NEW</v>
      </c>
      <c r="C255" s="38" t="str">
        <f>[6]Input!C255</f>
        <v>IND_NGA</v>
      </c>
      <c r="D255" s="38">
        <f>[6]Input!D255</f>
        <v>140.02470213091641</v>
      </c>
      <c r="E255" s="38">
        <f>[6]Input!E255</f>
        <v>332.41621932118858</v>
      </c>
      <c r="F255" s="38">
        <f>[6]Input!F255</f>
        <v>447.91153853915671</v>
      </c>
      <c r="G255" s="38">
        <f>[6]Input!G255</f>
        <v>916.64446866130186</v>
      </c>
      <c r="H255" s="38">
        <f>[6]Input!H255</f>
        <v>987.90761936898753</v>
      </c>
      <c r="I255" s="38">
        <f>[6]Input!I255</f>
        <v>1095.479658756909</v>
      </c>
      <c r="J255" s="38">
        <f>[6]Input!J255</f>
        <v>1171.4037266252601</v>
      </c>
      <c r="K255" s="38">
        <f>[6]Input!K255</f>
        <v>55.790651165943629</v>
      </c>
      <c r="L255" s="38">
        <f>[6]Input!L255</f>
        <v>0</v>
      </c>
    </row>
    <row r="256" spans="1:12">
      <c r="A256" s="38">
        <f>[6]Input!A256</f>
        <v>254</v>
      </c>
      <c r="B256" s="38" t="str">
        <f>[6]Input!B256</f>
        <v>IND_OTH_PH_COA_NEW</v>
      </c>
      <c r="C256" s="38" t="str">
        <f>[6]Input!C256</f>
        <v>IND_COA</v>
      </c>
      <c r="D256" s="38">
        <f>[6]Input!D256</f>
        <v>5.9321867495795333</v>
      </c>
      <c r="E256" s="38">
        <f>[6]Input!E256</f>
        <v>0</v>
      </c>
      <c r="F256" s="38">
        <f>[6]Input!F256</f>
        <v>0</v>
      </c>
      <c r="G256" s="38">
        <f>[6]Input!G256</f>
        <v>5.9321867495795333</v>
      </c>
      <c r="H256" s="38">
        <f>[6]Input!H256</f>
        <v>0</v>
      </c>
      <c r="I256" s="38">
        <f>[6]Input!I256</f>
        <v>0</v>
      </c>
      <c r="J256" s="38">
        <f>[6]Input!J256</f>
        <v>0</v>
      </c>
      <c r="K256" s="38">
        <f>[6]Input!K256</f>
        <v>0</v>
      </c>
      <c r="L256" s="38">
        <f>[6]Input!L256</f>
        <v>0</v>
      </c>
    </row>
    <row r="257" spans="1:12">
      <c r="A257" s="38">
        <f>[6]Input!A257</f>
        <v>255</v>
      </c>
      <c r="B257" s="38" t="str">
        <f>[6]Input!B257</f>
        <v>IND_OTH_PH_ELC_NEW</v>
      </c>
      <c r="C257" s="38" t="str">
        <f>[6]Input!C257</f>
        <v>IND_OTH_ELC</v>
      </c>
      <c r="D257" s="38">
        <f>[6]Input!D257</f>
        <v>83.654097402991681</v>
      </c>
      <c r="E257" s="38">
        <f>[6]Input!E257</f>
        <v>229.89389793183739</v>
      </c>
      <c r="F257" s="38">
        <f>[6]Input!F257</f>
        <v>256.51215678741409</v>
      </c>
      <c r="G257" s="38">
        <f>[6]Input!G257</f>
        <v>256.51215678741409</v>
      </c>
      <c r="H257" s="38">
        <f>[6]Input!H257</f>
        <v>534.57098126204016</v>
      </c>
      <c r="I257" s="38">
        <f>[6]Input!I257</f>
        <v>534.57098126204016</v>
      </c>
      <c r="J257" s="38">
        <f>[6]Input!J257</f>
        <v>780.9358177501731</v>
      </c>
      <c r="K257" s="38">
        <f>[6]Input!K257</f>
        <v>1803.897721032175</v>
      </c>
      <c r="L257" s="38">
        <f>[6]Input!L257</f>
        <v>1873.693336637574</v>
      </c>
    </row>
    <row r="258" spans="1:12">
      <c r="A258" s="38">
        <f>[6]Input!A258</f>
        <v>256</v>
      </c>
      <c r="B258" s="38" t="str">
        <f>[6]Input!B258</f>
        <v>IND_OTH_MD_ELC_NEW</v>
      </c>
      <c r="C258" s="38" t="str">
        <f>[6]Input!C258</f>
        <v>IND_OTH_ELC</v>
      </c>
      <c r="D258" s="38">
        <f>[6]Input!D258</f>
        <v>515.70744842298825</v>
      </c>
      <c r="E258" s="38">
        <f>[6]Input!E258</f>
        <v>627.77971287378216</v>
      </c>
      <c r="F258" s="38">
        <f>[6]Input!F258</f>
        <v>692.40920113830168</v>
      </c>
      <c r="G258" s="38">
        <f>[6]Input!G258</f>
        <v>845.46768397511107</v>
      </c>
      <c r="H258" s="38">
        <f>[6]Input!H258</f>
        <v>944.41705002079823</v>
      </c>
      <c r="I258" s="38">
        <f>[6]Input!I258</f>
        <v>1044.8680015061029</v>
      </c>
      <c r="J258" s="38">
        <f>[6]Input!J258</f>
        <v>1140.4619596214191</v>
      </c>
      <c r="K258" s="38">
        <f>[6]Input!K258</f>
        <v>1142.8308002010069</v>
      </c>
      <c r="L258" s="38">
        <f>[6]Input!L258</f>
        <v>1151.5837267769609</v>
      </c>
    </row>
    <row r="259" spans="1:12">
      <c r="A259" s="38">
        <f>[6]Input!A259</f>
        <v>257</v>
      </c>
      <c r="B259" s="38" t="str">
        <f>[6]Input!B259</f>
        <v>IND_OTH_OTH_HFO_NEW</v>
      </c>
      <c r="C259" s="38" t="str">
        <f>[6]Input!C259</f>
        <v>IND_HFO</v>
      </c>
      <c r="D259" s="38">
        <f>[6]Input!D259</f>
        <v>5.3449509698099646</v>
      </c>
      <c r="E259" s="38">
        <f>[6]Input!E259</f>
        <v>9.9409237628228269</v>
      </c>
      <c r="F259" s="38">
        <f>[6]Input!F259</f>
        <v>19.380822550908398</v>
      </c>
      <c r="G259" s="38">
        <f>[6]Input!G259</f>
        <v>25.460040657904411</v>
      </c>
      <c r="H259" s="38">
        <f>[6]Input!H259</f>
        <v>0</v>
      </c>
      <c r="I259" s="38">
        <f>[6]Input!I259</f>
        <v>0</v>
      </c>
      <c r="J259" s="38">
        <f>[6]Input!J259</f>
        <v>0</v>
      </c>
      <c r="K259" s="38">
        <f>[6]Input!K259</f>
        <v>0</v>
      </c>
      <c r="L259" s="38">
        <f>[6]Input!L259</f>
        <v>0</v>
      </c>
    </row>
    <row r="260" spans="1:12">
      <c r="A260" s="38">
        <f>[6]Input!A260</f>
        <v>258</v>
      </c>
      <c r="B260" s="38" t="str">
        <f>[6]Input!B260</f>
        <v>IND_OTH_OTH_OIL_NEW</v>
      </c>
      <c r="C260" s="38" t="str">
        <f>[6]Input!C260</f>
        <v>IND_OIL</v>
      </c>
      <c r="D260" s="38">
        <f>[6]Input!D260</f>
        <v>20.01077883535584</v>
      </c>
      <c r="E260" s="38">
        <f>[6]Input!E260</f>
        <v>20.01077883535584</v>
      </c>
      <c r="F260" s="38">
        <f>[6]Input!F260</f>
        <v>60.793084936675839</v>
      </c>
      <c r="G260" s="38">
        <f>[6]Input!G260</f>
        <v>60.793084936675839</v>
      </c>
      <c r="H260" s="38">
        <f>[6]Input!H260</f>
        <v>0</v>
      </c>
      <c r="I260" s="38">
        <f>[6]Input!I260</f>
        <v>0</v>
      </c>
      <c r="J260" s="38">
        <f>[6]Input!J260</f>
        <v>0</v>
      </c>
      <c r="K260" s="38">
        <f>[6]Input!K260</f>
        <v>0</v>
      </c>
      <c r="L260" s="38">
        <f>[6]Input!L260</f>
        <v>0</v>
      </c>
    </row>
    <row r="261" spans="1:12">
      <c r="A261" s="38">
        <f>[6]Input!A261</f>
        <v>259</v>
      </c>
      <c r="B261" s="38" t="str">
        <f>[6]Input!B261</f>
        <v>IND_OTH_OTH_NGA_NEW</v>
      </c>
      <c r="C261" s="38" t="str">
        <f>[6]Input!C261</f>
        <v>IND_NGA</v>
      </c>
      <c r="D261" s="38">
        <f>[6]Input!D261</f>
        <v>68.778898649505066</v>
      </c>
      <c r="E261" s="38">
        <f>[6]Input!E261</f>
        <v>68.778898649505066</v>
      </c>
      <c r="F261" s="38">
        <f>[6]Input!F261</f>
        <v>85.582302054953587</v>
      </c>
      <c r="G261" s="38">
        <f>[6]Input!G261</f>
        <v>115.77580098606001</v>
      </c>
      <c r="H261" s="38">
        <f>[6]Input!H261</f>
        <v>128.79249165198149</v>
      </c>
      <c r="I261" s="38">
        <f>[6]Input!I261</f>
        <v>46.917167834433897</v>
      </c>
      <c r="J261" s="38">
        <f>[6]Input!J261</f>
        <v>8.4574430787420667</v>
      </c>
      <c r="K261" s="38">
        <f>[6]Input!K261</f>
        <v>0</v>
      </c>
      <c r="L261" s="38">
        <f>[6]Input!L261</f>
        <v>0</v>
      </c>
    </row>
    <row r="262" spans="1:12">
      <c r="A262" s="38">
        <f>[6]Input!A262</f>
        <v>260</v>
      </c>
      <c r="B262" s="38" t="str">
        <f>[6]Input!B262</f>
        <v>IND_OTH_OTH_ELC_NEW</v>
      </c>
      <c r="C262" s="38" t="str">
        <f>[6]Input!C262</f>
        <v>IND_OTH_ELC</v>
      </c>
      <c r="D262" s="38">
        <f>[6]Input!D262</f>
        <v>0</v>
      </c>
      <c r="E262" s="38">
        <f>[6]Input!E262</f>
        <v>0</v>
      </c>
      <c r="F262" s="38">
        <f>[6]Input!F262</f>
        <v>0</v>
      </c>
      <c r="G262" s="38">
        <f>[6]Input!G262</f>
        <v>182.1984748944609</v>
      </c>
      <c r="H262" s="38">
        <f>[6]Input!H262</f>
        <v>281.69053151891188</v>
      </c>
      <c r="I262" s="38">
        <f>[6]Input!I262</f>
        <v>381.18258814336292</v>
      </c>
      <c r="J262" s="38">
        <f>[6]Input!J262</f>
        <v>465.15936933082878</v>
      </c>
      <c r="K262" s="38">
        <f>[6]Input!K262</f>
        <v>537.12339444480119</v>
      </c>
      <c r="L262" s="38">
        <f>[6]Input!L262</f>
        <v>555.57470873875991</v>
      </c>
    </row>
    <row r="263" spans="1:12">
      <c r="A263" s="38">
        <f>[6]Input!A263</f>
        <v>261</v>
      </c>
      <c r="B263" s="38" t="str">
        <f>[6]Input!B263</f>
        <v>IND_OTH_OTH_GEO_NEW</v>
      </c>
      <c r="C263" s="38" t="str">
        <f>[6]Input!C263</f>
        <v>IND_OTH_ELC</v>
      </c>
      <c r="D263" s="38">
        <f>[6]Input!D263</f>
        <v>0</v>
      </c>
      <c r="E263" s="38">
        <f>[6]Input!E263</f>
        <v>0</v>
      </c>
      <c r="F263" s="38">
        <f>[6]Input!F263</f>
        <v>42.672604204074638</v>
      </c>
      <c r="G263" s="38">
        <f>[6]Input!G263</f>
        <v>0</v>
      </c>
      <c r="H263" s="38">
        <f>[6]Input!H263</f>
        <v>0</v>
      </c>
      <c r="I263" s="38">
        <f>[6]Input!I263</f>
        <v>0</v>
      </c>
      <c r="J263" s="38">
        <f>[6]Input!J263</f>
        <v>0</v>
      </c>
      <c r="K263" s="38">
        <f>[6]Input!K263</f>
        <v>0</v>
      </c>
      <c r="L263" s="38">
        <f>[6]Input!L263</f>
        <v>0</v>
      </c>
    </row>
    <row r="264" spans="1:12">
      <c r="A264" s="38">
        <f>[6]Input!A264</f>
        <v>262</v>
      </c>
      <c r="B264" s="38" t="str">
        <f>[6]Input!B264</f>
        <v>IND_OTH_OTH_GEO_NEW</v>
      </c>
      <c r="C264" s="38" t="str">
        <f>[6]Input!C264</f>
        <v>IND_GEO</v>
      </c>
      <c r="D264" s="38">
        <f>[6]Input!D264</f>
        <v>9.9498541666666664</v>
      </c>
      <c r="E264" s="38">
        <f>[6]Input!E264</f>
        <v>38.844392770024427</v>
      </c>
      <c r="F264" s="38">
        <f>[6]Input!F264</f>
        <v>42.503597756669819</v>
      </c>
      <c r="G264" s="38">
        <f>[6]Input!G264</f>
        <v>42.802122062225507</v>
      </c>
      <c r="H264" s="38">
        <f>[6]Input!H264</f>
        <v>43.100646367781003</v>
      </c>
      <c r="I264" s="38">
        <f>[6]Input!I264</f>
        <v>43.399170673336592</v>
      </c>
      <c r="J264" s="38">
        <f>[6]Input!J264</f>
        <v>0</v>
      </c>
      <c r="K264" s="38">
        <f>[6]Input!K264</f>
        <v>0</v>
      </c>
      <c r="L264" s="38">
        <f>[6]Input!L264</f>
        <v>0</v>
      </c>
    </row>
    <row r="265" spans="1:12">
      <c r="A265" s="38">
        <f>[6]Input!A265</f>
        <v>263</v>
      </c>
      <c r="B265" s="38" t="str">
        <f>[6]Input!B265</f>
        <v>IND_OTH_OTH_LPG_NEW</v>
      </c>
      <c r="C265" s="38" t="str">
        <f>[6]Input!C265</f>
        <v>IND_LPG</v>
      </c>
      <c r="D265" s="38">
        <f>[6]Input!D265</f>
        <v>107.3157639752033</v>
      </c>
      <c r="E265" s="38">
        <f>[6]Input!E265</f>
        <v>107.3157639752033</v>
      </c>
      <c r="F265" s="38">
        <f>[6]Input!F265</f>
        <v>74.256046162040235</v>
      </c>
      <c r="G265" s="38">
        <f>[6]Input!G265</f>
        <v>0</v>
      </c>
      <c r="H265" s="38">
        <f>[6]Input!H265</f>
        <v>0</v>
      </c>
      <c r="I265" s="38">
        <f>[6]Input!I265</f>
        <v>0</v>
      </c>
      <c r="J265" s="38">
        <f>[6]Input!J265</f>
        <v>0</v>
      </c>
      <c r="K265" s="38">
        <f>[6]Input!K265</f>
        <v>0</v>
      </c>
      <c r="L265" s="38">
        <f>[6]Input!L265</f>
        <v>0</v>
      </c>
    </row>
    <row r="266" spans="1:12">
      <c r="A266" s="38">
        <f>[6]Input!A266</f>
        <v>264</v>
      </c>
      <c r="B266" s="38" t="str">
        <f>[6]Input!B266</f>
        <v>IND_OTH_OTH_BIO_NEW</v>
      </c>
      <c r="C266" s="38" t="str">
        <f>[6]Input!C266</f>
        <v>IND_BIO</v>
      </c>
      <c r="D266" s="38">
        <f>[6]Input!D266</f>
        <v>36.867679717397692</v>
      </c>
      <c r="E266" s="38">
        <f>[6]Input!E266</f>
        <v>41.696662340460449</v>
      </c>
      <c r="F266" s="38">
        <f>[6]Input!F266</f>
        <v>56.213496953668631</v>
      </c>
      <c r="G266" s="38">
        <f>[6]Input!G266</f>
        <v>64.008970204697917</v>
      </c>
      <c r="H266" s="38">
        <f>[6]Input!H266</f>
        <v>98.02306044306205</v>
      </c>
      <c r="I266" s="38">
        <f>[6]Input!I266</f>
        <v>132.03715068142611</v>
      </c>
      <c r="J266" s="38">
        <f>[6]Input!J266</f>
        <v>160.6914184961046</v>
      </c>
      <c r="K266" s="38">
        <f>[6]Input!K266</f>
        <v>82.634368376123106</v>
      </c>
      <c r="L266" s="38">
        <f>[6]Input!L266</f>
        <v>0</v>
      </c>
    </row>
    <row r="267" spans="1:12">
      <c r="A267" s="38">
        <f>[6]Input!A267</f>
        <v>265</v>
      </c>
      <c r="B267" s="38" t="str">
        <f>[6]Input!B267</f>
        <v>IND_OTH_EC_ELC_NEW</v>
      </c>
      <c r="C267" s="38" t="str">
        <f>[6]Input!C267</f>
        <v>IND_OTH_ELC</v>
      </c>
      <c r="D267" s="38">
        <f>[6]Input!D267</f>
        <v>181.41916909803919</v>
      </c>
      <c r="E267" s="38">
        <f>[6]Input!E267</f>
        <v>220.60455090750281</v>
      </c>
      <c r="F267" s="38">
        <f>[6]Input!F267</f>
        <v>243.05420171815291</v>
      </c>
      <c r="G267" s="38">
        <f>[6]Input!G267</f>
        <v>290.6634209671804</v>
      </c>
      <c r="H267" s="38">
        <f>[6]Input!H267</f>
        <v>323.4626603912273</v>
      </c>
      <c r="I267" s="38">
        <f>[6]Input!I267</f>
        <v>356.90042075565202</v>
      </c>
      <c r="J267" s="38">
        <f>[6]Input!J267</f>
        <v>381.69821870313632</v>
      </c>
      <c r="K267" s="38">
        <f>[6]Input!K267</f>
        <v>384.0540812278407</v>
      </c>
      <c r="L267" s="38">
        <f>[6]Input!L267</f>
        <v>383.27499196861862</v>
      </c>
    </row>
    <row r="268" spans="1:12">
      <c r="A268" s="38">
        <f>[6]Input!A268</f>
        <v>0</v>
      </c>
      <c r="B268" s="38">
        <f>[6]Input!B268</f>
        <v>0</v>
      </c>
      <c r="C268" s="38">
        <f>[6]Input!C268</f>
        <v>0</v>
      </c>
      <c r="D268" s="38">
        <f>[6]Input!D268</f>
        <v>0</v>
      </c>
      <c r="E268" s="38">
        <f>[6]Input!E268</f>
        <v>0</v>
      </c>
      <c r="F268" s="38">
        <f>[6]Input!F268</f>
        <v>0</v>
      </c>
      <c r="G268" s="38">
        <f>[6]Input!G268</f>
        <v>0</v>
      </c>
      <c r="H268" s="38">
        <f>[6]Input!H268</f>
        <v>0</v>
      </c>
      <c r="I268" s="38">
        <f>[6]Input!I268</f>
        <v>0</v>
      </c>
      <c r="J268" s="38">
        <f>[6]Input!J268</f>
        <v>0</v>
      </c>
      <c r="K268" s="38">
        <f>[6]Input!K268</f>
        <v>0</v>
      </c>
      <c r="L268" s="38">
        <f>[6]Input!L268</f>
        <v>0</v>
      </c>
    </row>
    <row r="269" spans="1:12">
      <c r="A269" s="38">
        <f>[6]Input!A269</f>
        <v>0</v>
      </c>
      <c r="B269" s="38">
        <f>[6]Input!B269</f>
        <v>0</v>
      </c>
      <c r="C269" s="38">
        <f>[6]Input!C269</f>
        <v>0</v>
      </c>
      <c r="D269" s="38">
        <f>[6]Input!D269</f>
        <v>0</v>
      </c>
      <c r="E269" s="38">
        <f>[6]Input!E269</f>
        <v>0</v>
      </c>
      <c r="F269" s="38">
        <f>[6]Input!F269</f>
        <v>0</v>
      </c>
      <c r="G269" s="38">
        <f>[6]Input!G269</f>
        <v>0</v>
      </c>
      <c r="H269" s="38">
        <f>[6]Input!H269</f>
        <v>0</v>
      </c>
      <c r="I269" s="38">
        <f>[6]Input!I269</f>
        <v>0</v>
      </c>
      <c r="J269" s="38">
        <f>[6]Input!J269</f>
        <v>0</v>
      </c>
      <c r="K269" s="38">
        <f>[6]Input!K269</f>
        <v>0</v>
      </c>
      <c r="L269" s="38">
        <f>[6]Input!L269</f>
        <v>0</v>
      </c>
    </row>
    <row r="270" spans="1:12">
      <c r="A270" s="38">
        <f>[6]Input!A270</f>
        <v>0</v>
      </c>
      <c r="B270" s="38">
        <f>[6]Input!B270</f>
        <v>0</v>
      </c>
      <c r="C270" s="38">
        <f>[6]Input!C270</f>
        <v>0</v>
      </c>
      <c r="D270" s="38">
        <f>[6]Input!D270</f>
        <v>0</v>
      </c>
      <c r="E270" s="38">
        <f>[6]Input!E270</f>
        <v>0</v>
      </c>
      <c r="F270" s="38">
        <f>[6]Input!F270</f>
        <v>0</v>
      </c>
      <c r="G270" s="38">
        <f>[6]Input!G270</f>
        <v>0</v>
      </c>
      <c r="H270" s="38">
        <f>[6]Input!H270</f>
        <v>0</v>
      </c>
      <c r="I270" s="38">
        <f>[6]Input!I270</f>
        <v>0</v>
      </c>
      <c r="J270" s="38">
        <f>[6]Input!J270</f>
        <v>0</v>
      </c>
      <c r="K270" s="38">
        <f>[6]Input!K270</f>
        <v>0</v>
      </c>
      <c r="L270" s="38">
        <f>[6]Input!L270</f>
        <v>0</v>
      </c>
    </row>
    <row r="271" spans="1:12">
      <c r="A271" s="38">
        <f>[6]Input!A271</f>
        <v>0</v>
      </c>
      <c r="B271" s="38">
        <f>[6]Input!B271</f>
        <v>0</v>
      </c>
      <c r="C271" s="38">
        <f>[6]Input!C271</f>
        <v>0</v>
      </c>
      <c r="D271" s="38">
        <f>[6]Input!D271</f>
        <v>0</v>
      </c>
      <c r="E271" s="38">
        <f>[6]Input!E271</f>
        <v>0</v>
      </c>
      <c r="F271" s="38">
        <f>[6]Input!F271</f>
        <v>0</v>
      </c>
      <c r="G271" s="38">
        <f>[6]Input!G271</f>
        <v>0</v>
      </c>
      <c r="H271" s="38">
        <f>[6]Input!H271</f>
        <v>0</v>
      </c>
      <c r="I271" s="38">
        <f>[6]Input!I271</f>
        <v>0</v>
      </c>
      <c r="J271" s="38">
        <f>[6]Input!J271</f>
        <v>0</v>
      </c>
      <c r="K271" s="38">
        <f>[6]Input!K271</f>
        <v>0</v>
      </c>
      <c r="L271" s="38">
        <f>[6]Input!L271</f>
        <v>0</v>
      </c>
    </row>
    <row r="272" spans="1:12">
      <c r="A272" s="38">
        <f>[6]Input!A272</f>
        <v>0</v>
      </c>
      <c r="B272" s="38">
        <f>[6]Input!B272</f>
        <v>0</v>
      </c>
      <c r="C272" s="38">
        <f>[6]Input!C272</f>
        <v>0</v>
      </c>
      <c r="D272" s="38">
        <f>[6]Input!D272</f>
        <v>0</v>
      </c>
      <c r="E272" s="38">
        <f>[6]Input!E272</f>
        <v>0</v>
      </c>
      <c r="F272" s="38">
        <f>[6]Input!F272</f>
        <v>0</v>
      </c>
      <c r="G272" s="38">
        <f>[6]Input!G272</f>
        <v>0</v>
      </c>
      <c r="H272" s="38">
        <f>[6]Input!H272</f>
        <v>0</v>
      </c>
      <c r="I272" s="38">
        <f>[6]Input!I272</f>
        <v>0</v>
      </c>
      <c r="J272" s="38">
        <f>[6]Input!J272</f>
        <v>0</v>
      </c>
      <c r="K272" s="38">
        <f>[6]Input!K272</f>
        <v>0</v>
      </c>
      <c r="L272" s="38">
        <f>[6]Input!L272</f>
        <v>0</v>
      </c>
    </row>
    <row r="273" spans="1:12">
      <c r="A273" s="38">
        <f>[6]Input!A273</f>
        <v>0</v>
      </c>
      <c r="B273" s="38">
        <f>[6]Input!B273</f>
        <v>0</v>
      </c>
      <c r="C273" s="38">
        <f>[6]Input!C273</f>
        <v>0</v>
      </c>
      <c r="D273" s="38">
        <f>[6]Input!D273</f>
        <v>0</v>
      </c>
      <c r="E273" s="38">
        <f>[6]Input!E273</f>
        <v>0</v>
      </c>
      <c r="F273" s="38">
        <f>[6]Input!F273</f>
        <v>0</v>
      </c>
      <c r="G273" s="38">
        <f>[6]Input!G273</f>
        <v>0</v>
      </c>
      <c r="H273" s="38">
        <f>[6]Input!H273</f>
        <v>0</v>
      </c>
      <c r="I273" s="38">
        <f>[6]Input!I273</f>
        <v>0</v>
      </c>
      <c r="J273" s="38">
        <f>[6]Input!J273</f>
        <v>0</v>
      </c>
      <c r="K273" s="38">
        <f>[6]Input!K273</f>
        <v>0</v>
      </c>
      <c r="L273" s="38">
        <f>[6]Input!L273</f>
        <v>0</v>
      </c>
    </row>
    <row r="274" spans="1:12">
      <c r="A274" s="38">
        <f>[6]Input!A274</f>
        <v>0</v>
      </c>
      <c r="B274" s="38">
        <f>[6]Input!B274</f>
        <v>0</v>
      </c>
      <c r="C274" s="38">
        <f>[6]Input!C274</f>
        <v>0</v>
      </c>
      <c r="D274" s="38">
        <f>[6]Input!D274</f>
        <v>0</v>
      </c>
      <c r="E274" s="38">
        <f>[6]Input!E274</f>
        <v>0</v>
      </c>
      <c r="F274" s="38">
        <f>[6]Input!F274</f>
        <v>0</v>
      </c>
      <c r="G274" s="38">
        <f>[6]Input!G274</f>
        <v>0</v>
      </c>
      <c r="H274" s="38">
        <f>[6]Input!H274</f>
        <v>0</v>
      </c>
      <c r="I274" s="38">
        <f>[6]Input!I274</f>
        <v>0</v>
      </c>
      <c r="J274" s="38">
        <f>[6]Input!J274</f>
        <v>0</v>
      </c>
      <c r="K274" s="38">
        <f>[6]Input!K274</f>
        <v>0</v>
      </c>
      <c r="L274" s="38">
        <f>[6]Input!L274</f>
        <v>0</v>
      </c>
    </row>
    <row r="275" spans="1:12">
      <c r="A275" s="38">
        <f>[6]Input!A275</f>
        <v>0</v>
      </c>
      <c r="B275" s="38">
        <f>[6]Input!B275</f>
        <v>0</v>
      </c>
      <c r="C275" s="38">
        <f>[6]Input!C275</f>
        <v>0</v>
      </c>
      <c r="D275" s="38">
        <f>[6]Input!D275</f>
        <v>0</v>
      </c>
      <c r="E275" s="38">
        <f>[6]Input!E275</f>
        <v>0</v>
      </c>
      <c r="F275" s="38">
        <f>[6]Input!F275</f>
        <v>0</v>
      </c>
      <c r="G275" s="38">
        <f>[6]Input!G275</f>
        <v>0</v>
      </c>
      <c r="H275" s="38">
        <f>[6]Input!H275</f>
        <v>0</v>
      </c>
      <c r="I275" s="38">
        <f>[6]Input!I275</f>
        <v>0</v>
      </c>
      <c r="J275" s="38">
        <f>[6]Input!J275</f>
        <v>0</v>
      </c>
      <c r="K275" s="38">
        <f>[6]Input!K275</f>
        <v>0</v>
      </c>
      <c r="L275" s="38">
        <f>[6]Input!L275</f>
        <v>0</v>
      </c>
    </row>
    <row r="276" spans="1:12">
      <c r="A276" s="38">
        <f>[6]Input!A276</f>
        <v>0</v>
      </c>
      <c r="B276" s="38">
        <f>[6]Input!B276</f>
        <v>0</v>
      </c>
      <c r="C276" s="38">
        <f>[6]Input!C276</f>
        <v>0</v>
      </c>
      <c r="D276" s="38">
        <f>[6]Input!D276</f>
        <v>0</v>
      </c>
      <c r="E276" s="38">
        <f>[6]Input!E276</f>
        <v>0</v>
      </c>
      <c r="F276" s="38">
        <f>[6]Input!F276</f>
        <v>0</v>
      </c>
      <c r="G276" s="38">
        <f>[6]Input!G276</f>
        <v>0</v>
      </c>
      <c r="H276" s="38">
        <f>[6]Input!H276</f>
        <v>0</v>
      </c>
      <c r="I276" s="38">
        <f>[6]Input!I276</f>
        <v>0</v>
      </c>
      <c r="J276" s="38">
        <f>[6]Input!J276</f>
        <v>0</v>
      </c>
      <c r="K276" s="38">
        <f>[6]Input!K276</f>
        <v>0</v>
      </c>
      <c r="L276" s="38">
        <f>[6]Input!L276</f>
        <v>0</v>
      </c>
    </row>
    <row r="277" spans="1:12">
      <c r="A277" s="38">
        <f>[6]Input!A277</f>
        <v>0</v>
      </c>
      <c r="B277" s="38">
        <f>[6]Input!B277</f>
        <v>0</v>
      </c>
      <c r="C277" s="38">
        <f>[6]Input!C277</f>
        <v>0</v>
      </c>
      <c r="D277" s="38">
        <f>[6]Input!D277</f>
        <v>0</v>
      </c>
      <c r="E277" s="38">
        <f>[6]Input!E277</f>
        <v>0</v>
      </c>
      <c r="F277" s="38">
        <f>[6]Input!F277</f>
        <v>0</v>
      </c>
      <c r="G277" s="38">
        <f>[6]Input!G277</f>
        <v>0</v>
      </c>
      <c r="H277" s="38">
        <f>[6]Input!H277</f>
        <v>0</v>
      </c>
      <c r="I277" s="38">
        <f>[6]Input!I277</f>
        <v>0</v>
      </c>
      <c r="J277" s="38">
        <f>[6]Input!J277</f>
        <v>0</v>
      </c>
      <c r="K277" s="38">
        <f>[6]Input!K277</f>
        <v>0</v>
      </c>
      <c r="L277" s="38">
        <f>[6]Input!L277</f>
        <v>0</v>
      </c>
    </row>
    <row r="278" spans="1:12">
      <c r="A278" s="38">
        <f>[6]Input!A278</f>
        <v>0</v>
      </c>
      <c r="B278" s="38">
        <f>[6]Input!B278</f>
        <v>0</v>
      </c>
      <c r="C278" s="38">
        <f>[6]Input!C278</f>
        <v>0</v>
      </c>
      <c r="D278" s="38">
        <f>[6]Input!D278</f>
        <v>0</v>
      </c>
      <c r="E278" s="38">
        <f>[6]Input!E278</f>
        <v>0</v>
      </c>
      <c r="F278" s="38">
        <f>[6]Input!F278</f>
        <v>0</v>
      </c>
      <c r="G278" s="38">
        <f>[6]Input!G278</f>
        <v>0</v>
      </c>
      <c r="H278" s="38">
        <f>[6]Input!H278</f>
        <v>0</v>
      </c>
      <c r="I278" s="38">
        <f>[6]Input!I278</f>
        <v>0</v>
      </c>
      <c r="J278" s="38">
        <f>[6]Input!J278</f>
        <v>0</v>
      </c>
      <c r="K278" s="38">
        <f>[6]Input!K278</f>
        <v>0</v>
      </c>
      <c r="L278" s="38">
        <f>[6]Input!L278</f>
        <v>0</v>
      </c>
    </row>
    <row r="279" spans="1:12">
      <c r="A279" s="38">
        <f>[6]Input!A279</f>
        <v>0</v>
      </c>
      <c r="B279" s="38">
        <f>[6]Input!B279</f>
        <v>0</v>
      </c>
      <c r="C279" s="38">
        <f>[6]Input!C279</f>
        <v>0</v>
      </c>
      <c r="D279" s="38">
        <f>[6]Input!D279</f>
        <v>0</v>
      </c>
      <c r="E279" s="38">
        <f>[6]Input!E279</f>
        <v>0</v>
      </c>
      <c r="F279" s="38">
        <f>[6]Input!F279</f>
        <v>0</v>
      </c>
      <c r="G279" s="38">
        <f>[6]Input!G279</f>
        <v>0</v>
      </c>
      <c r="H279" s="38">
        <f>[6]Input!H279</f>
        <v>0</v>
      </c>
      <c r="I279" s="38">
        <f>[6]Input!I279</f>
        <v>0</v>
      </c>
      <c r="J279" s="38">
        <f>[6]Input!J279</f>
        <v>0</v>
      </c>
      <c r="K279" s="38">
        <f>[6]Input!K279</f>
        <v>0</v>
      </c>
      <c r="L279" s="38">
        <f>[6]Input!L279</f>
        <v>0</v>
      </c>
    </row>
    <row r="280" spans="1:12">
      <c r="A280" s="38">
        <f>[6]Input!A280</f>
        <v>0</v>
      </c>
      <c r="B280" s="38">
        <f>[6]Input!B280</f>
        <v>0</v>
      </c>
      <c r="C280" s="38">
        <f>[6]Input!C280</f>
        <v>0</v>
      </c>
      <c r="D280" s="38">
        <f>[6]Input!D280</f>
        <v>0</v>
      </c>
      <c r="E280" s="38">
        <f>[6]Input!E280</f>
        <v>0</v>
      </c>
      <c r="F280" s="38">
        <f>[6]Input!F280</f>
        <v>0</v>
      </c>
      <c r="G280" s="38">
        <f>[6]Input!G280</f>
        <v>0</v>
      </c>
      <c r="H280" s="38">
        <f>[6]Input!H280</f>
        <v>0</v>
      </c>
      <c r="I280" s="38">
        <f>[6]Input!I280</f>
        <v>0</v>
      </c>
      <c r="J280" s="38">
        <f>[6]Input!J280</f>
        <v>0</v>
      </c>
      <c r="K280" s="38">
        <f>[6]Input!K280</f>
        <v>0</v>
      </c>
      <c r="L280" s="38">
        <f>[6]Input!L280</f>
        <v>0</v>
      </c>
    </row>
    <row r="281" spans="1:12">
      <c r="A281" s="38">
        <f>[6]Input!A281</f>
        <v>0</v>
      </c>
      <c r="B281" s="38">
        <f>[6]Input!B281</f>
        <v>0</v>
      </c>
      <c r="C281" s="38">
        <f>[6]Input!C281</f>
        <v>0</v>
      </c>
      <c r="D281" s="38">
        <f>[6]Input!D281</f>
        <v>0</v>
      </c>
      <c r="E281" s="38">
        <f>[6]Input!E281</f>
        <v>0</v>
      </c>
      <c r="F281" s="38">
        <f>[6]Input!F281</f>
        <v>0</v>
      </c>
      <c r="G281" s="38">
        <f>[6]Input!G281</f>
        <v>0</v>
      </c>
      <c r="H281" s="38">
        <f>[6]Input!H281</f>
        <v>0</v>
      </c>
      <c r="I281" s="38">
        <f>[6]Input!I281</f>
        <v>0</v>
      </c>
      <c r="J281" s="38">
        <f>[6]Input!J281</f>
        <v>0</v>
      </c>
      <c r="K281" s="38">
        <f>[6]Input!K281</f>
        <v>0</v>
      </c>
      <c r="L281" s="38">
        <f>[6]Input!L281</f>
        <v>0</v>
      </c>
    </row>
    <row r="282" spans="1:12">
      <c r="A282" s="38">
        <f>[6]Input!A282</f>
        <v>0</v>
      </c>
      <c r="B282" s="38">
        <f>[6]Input!B282</f>
        <v>0</v>
      </c>
      <c r="C282" s="38">
        <f>[6]Input!C282</f>
        <v>0</v>
      </c>
      <c r="D282" s="38">
        <f>[6]Input!D282</f>
        <v>0</v>
      </c>
      <c r="E282" s="38">
        <f>[6]Input!E282</f>
        <v>0</v>
      </c>
      <c r="F282" s="38">
        <f>[6]Input!F282</f>
        <v>0</v>
      </c>
      <c r="G282" s="38">
        <f>[6]Input!G282</f>
        <v>0</v>
      </c>
      <c r="H282" s="38">
        <f>[6]Input!H282</f>
        <v>0</v>
      </c>
      <c r="I282" s="38">
        <f>[6]Input!I282</f>
        <v>0</v>
      </c>
      <c r="J282" s="38">
        <f>[6]Input!J282</f>
        <v>0</v>
      </c>
      <c r="K282" s="38">
        <f>[6]Input!K282</f>
        <v>0</v>
      </c>
      <c r="L282" s="38">
        <f>[6]Input!L282</f>
        <v>0</v>
      </c>
    </row>
    <row r="283" spans="1:12">
      <c r="A283" s="38">
        <f>[6]Input!A283</f>
        <v>0</v>
      </c>
      <c r="B283" s="38">
        <f>[6]Input!B283</f>
        <v>0</v>
      </c>
      <c r="C283" s="38">
        <f>[6]Input!C283</f>
        <v>0</v>
      </c>
      <c r="D283" s="38">
        <f>[6]Input!D283</f>
        <v>0</v>
      </c>
      <c r="E283" s="38">
        <f>[6]Input!E283</f>
        <v>0</v>
      </c>
      <c r="F283" s="38">
        <f>[6]Input!F283</f>
        <v>0</v>
      </c>
      <c r="G283" s="38">
        <f>[6]Input!G283</f>
        <v>0</v>
      </c>
      <c r="H283" s="38">
        <f>[6]Input!H283</f>
        <v>0</v>
      </c>
      <c r="I283" s="38">
        <f>[6]Input!I283</f>
        <v>0</v>
      </c>
      <c r="J283" s="38">
        <f>[6]Input!J283</f>
        <v>0</v>
      </c>
      <c r="K283" s="38">
        <f>[6]Input!K283</f>
        <v>0</v>
      </c>
      <c r="L283" s="38">
        <f>[6]Input!L283</f>
        <v>0</v>
      </c>
    </row>
    <row r="284" spans="1:12">
      <c r="A284" s="38">
        <f>[6]Input!A284</f>
        <v>0</v>
      </c>
      <c r="B284" s="38">
        <f>[6]Input!B284</f>
        <v>0</v>
      </c>
      <c r="C284" s="38">
        <f>[6]Input!C284</f>
        <v>0</v>
      </c>
      <c r="D284" s="38">
        <f>[6]Input!D284</f>
        <v>0</v>
      </c>
      <c r="E284" s="38">
        <f>[6]Input!E284</f>
        <v>0</v>
      </c>
      <c r="F284" s="38">
        <f>[6]Input!F284</f>
        <v>0</v>
      </c>
      <c r="G284" s="38">
        <f>[6]Input!G284</f>
        <v>0</v>
      </c>
      <c r="H284" s="38">
        <f>[6]Input!H284</f>
        <v>0</v>
      </c>
      <c r="I284" s="38">
        <f>[6]Input!I284</f>
        <v>0</v>
      </c>
      <c r="J284" s="38">
        <f>[6]Input!J284</f>
        <v>0</v>
      </c>
      <c r="K284" s="38">
        <f>[6]Input!K284</f>
        <v>0</v>
      </c>
      <c r="L284" s="38">
        <f>[6]Input!L284</f>
        <v>0</v>
      </c>
    </row>
    <row r="285" spans="1:12">
      <c r="A285" s="38">
        <f>[6]Input!A285</f>
        <v>0</v>
      </c>
      <c r="B285" s="38">
        <f>[6]Input!B285</f>
        <v>0</v>
      </c>
      <c r="C285" s="38">
        <f>[6]Input!C285</f>
        <v>0</v>
      </c>
      <c r="D285" s="38">
        <f>[6]Input!D285</f>
        <v>0</v>
      </c>
      <c r="E285" s="38">
        <f>[6]Input!E285</f>
        <v>0</v>
      </c>
      <c r="F285" s="38">
        <f>[6]Input!F285</f>
        <v>0</v>
      </c>
      <c r="G285" s="38">
        <f>[6]Input!G285</f>
        <v>0</v>
      </c>
      <c r="H285" s="38">
        <f>[6]Input!H285</f>
        <v>0</v>
      </c>
      <c r="I285" s="38">
        <f>[6]Input!I285</f>
        <v>0</v>
      </c>
      <c r="J285" s="38">
        <f>[6]Input!J285</f>
        <v>0</v>
      </c>
      <c r="K285" s="38">
        <f>[6]Input!K285</f>
        <v>0</v>
      </c>
      <c r="L285" s="38">
        <f>[6]Input!L285</f>
        <v>0</v>
      </c>
    </row>
    <row r="286" spans="1:12">
      <c r="A286" s="38">
        <f>[6]Input!A286</f>
        <v>0</v>
      </c>
      <c r="B286" s="38">
        <f>[6]Input!B286</f>
        <v>0</v>
      </c>
      <c r="C286" s="38">
        <f>[6]Input!C286</f>
        <v>0</v>
      </c>
      <c r="D286" s="38">
        <f>[6]Input!D286</f>
        <v>0</v>
      </c>
      <c r="E286" s="38">
        <f>[6]Input!E286</f>
        <v>0</v>
      </c>
      <c r="F286" s="38">
        <f>[6]Input!F286</f>
        <v>0</v>
      </c>
      <c r="G286" s="38">
        <f>[6]Input!G286</f>
        <v>0</v>
      </c>
      <c r="H286" s="38">
        <f>[6]Input!H286</f>
        <v>0</v>
      </c>
      <c r="I286" s="38">
        <f>[6]Input!I286</f>
        <v>0</v>
      </c>
      <c r="J286" s="38">
        <f>[6]Input!J286</f>
        <v>0</v>
      </c>
      <c r="K286" s="38">
        <f>[6]Input!K286</f>
        <v>0</v>
      </c>
      <c r="L286" s="38">
        <f>[6]Input!L286</f>
        <v>0</v>
      </c>
    </row>
    <row r="287" spans="1:12">
      <c r="A287" s="38">
        <f>[6]Input!A287</f>
        <v>0</v>
      </c>
      <c r="B287" s="38">
        <f>[6]Input!B287</f>
        <v>0</v>
      </c>
      <c r="C287" s="38">
        <f>[6]Input!C287</f>
        <v>0</v>
      </c>
      <c r="D287" s="38">
        <f>[6]Input!D287</f>
        <v>0</v>
      </c>
      <c r="E287" s="38">
        <f>[6]Input!E287</f>
        <v>0</v>
      </c>
      <c r="F287" s="38">
        <f>[6]Input!F287</f>
        <v>0</v>
      </c>
      <c r="G287" s="38">
        <f>[6]Input!G287</f>
        <v>0</v>
      </c>
      <c r="H287" s="38">
        <f>[6]Input!H287</f>
        <v>0</v>
      </c>
      <c r="I287" s="38">
        <f>[6]Input!I287</f>
        <v>0</v>
      </c>
      <c r="J287" s="38">
        <f>[6]Input!J287</f>
        <v>0</v>
      </c>
      <c r="K287" s="38">
        <f>[6]Input!K287</f>
        <v>0</v>
      </c>
      <c r="L287" s="38">
        <f>[6]Input!L287</f>
        <v>0</v>
      </c>
    </row>
    <row r="288" spans="1:12">
      <c r="A288" s="38">
        <f>[6]Input!A288</f>
        <v>0</v>
      </c>
      <c r="B288" s="38">
        <f>[6]Input!B288</f>
        <v>0</v>
      </c>
      <c r="C288" s="38">
        <f>[6]Input!C288</f>
        <v>0</v>
      </c>
      <c r="D288" s="38">
        <f>[6]Input!D288</f>
        <v>0</v>
      </c>
      <c r="E288" s="38">
        <f>[6]Input!E288</f>
        <v>0</v>
      </c>
      <c r="F288" s="38">
        <f>[6]Input!F288</f>
        <v>0</v>
      </c>
      <c r="G288" s="38">
        <f>[6]Input!G288</f>
        <v>0</v>
      </c>
      <c r="H288" s="38">
        <f>[6]Input!H288</f>
        <v>0</v>
      </c>
      <c r="I288" s="38">
        <f>[6]Input!I288</f>
        <v>0</v>
      </c>
      <c r="J288" s="38">
        <f>[6]Input!J288</f>
        <v>0</v>
      </c>
      <c r="K288" s="38">
        <f>[6]Input!K288</f>
        <v>0</v>
      </c>
      <c r="L288" s="38">
        <f>[6]Input!L288</f>
        <v>0</v>
      </c>
    </row>
    <row r="289" spans="1:12">
      <c r="A289" s="38">
        <f>[6]Input!A289</f>
        <v>0</v>
      </c>
      <c r="B289" s="38">
        <f>[6]Input!B289</f>
        <v>0</v>
      </c>
      <c r="C289" s="38">
        <f>[6]Input!C289</f>
        <v>0</v>
      </c>
      <c r="D289" s="38">
        <f>[6]Input!D289</f>
        <v>0</v>
      </c>
      <c r="E289" s="38">
        <f>[6]Input!E289</f>
        <v>0</v>
      </c>
      <c r="F289" s="38">
        <f>[6]Input!F289</f>
        <v>0</v>
      </c>
      <c r="G289" s="38">
        <f>[6]Input!G289</f>
        <v>0</v>
      </c>
      <c r="H289" s="38">
        <f>[6]Input!H289</f>
        <v>0</v>
      </c>
      <c r="I289" s="38">
        <f>[6]Input!I289</f>
        <v>0</v>
      </c>
      <c r="J289" s="38">
        <f>[6]Input!J289</f>
        <v>0</v>
      </c>
      <c r="K289" s="38">
        <f>[6]Input!K289</f>
        <v>0</v>
      </c>
      <c r="L289" s="38">
        <f>[6]Input!L289</f>
        <v>0</v>
      </c>
    </row>
    <row r="290" spans="1:12">
      <c r="A290" s="38">
        <f>[6]Input!A290</f>
        <v>0</v>
      </c>
      <c r="B290" s="38">
        <f>[6]Input!B290</f>
        <v>0</v>
      </c>
      <c r="C290" s="38">
        <f>[6]Input!C290</f>
        <v>0</v>
      </c>
      <c r="D290" s="38">
        <f>[6]Input!D290</f>
        <v>0</v>
      </c>
      <c r="E290" s="38">
        <f>[6]Input!E290</f>
        <v>0</v>
      </c>
      <c r="F290" s="38">
        <f>[6]Input!F290</f>
        <v>0</v>
      </c>
      <c r="G290" s="38">
        <f>[6]Input!G290</f>
        <v>0</v>
      </c>
      <c r="H290" s="38">
        <f>[6]Input!H290</f>
        <v>0</v>
      </c>
      <c r="I290" s="38">
        <f>[6]Input!I290</f>
        <v>0</v>
      </c>
      <c r="J290" s="38">
        <f>[6]Input!J290</f>
        <v>0</v>
      </c>
      <c r="K290" s="38">
        <f>[6]Input!K290</f>
        <v>0</v>
      </c>
      <c r="L290" s="38">
        <f>[6]Input!L290</f>
        <v>0</v>
      </c>
    </row>
    <row r="291" spans="1:12">
      <c r="A291" s="38">
        <f>[6]Input!A291</f>
        <v>0</v>
      </c>
      <c r="B291" s="38">
        <f>[6]Input!B291</f>
        <v>0</v>
      </c>
      <c r="C291" s="38">
        <f>[6]Input!C291</f>
        <v>0</v>
      </c>
      <c r="D291" s="38">
        <f>[6]Input!D291</f>
        <v>0</v>
      </c>
      <c r="E291" s="38">
        <f>[6]Input!E291</f>
        <v>0</v>
      </c>
      <c r="F291" s="38">
        <f>[6]Input!F291</f>
        <v>0</v>
      </c>
      <c r="G291" s="38">
        <f>[6]Input!G291</f>
        <v>0</v>
      </c>
      <c r="H291" s="38">
        <f>[6]Input!H291</f>
        <v>0</v>
      </c>
      <c r="I291" s="38">
        <f>[6]Input!I291</f>
        <v>0</v>
      </c>
      <c r="J291" s="38">
        <f>[6]Input!J291</f>
        <v>0</v>
      </c>
      <c r="K291" s="38">
        <f>[6]Input!K291</f>
        <v>0</v>
      </c>
      <c r="L291" s="38">
        <f>[6]Input!L291</f>
        <v>0</v>
      </c>
    </row>
    <row r="292" spans="1:12">
      <c r="A292" s="38">
        <f>[6]Input!A292</f>
        <v>0</v>
      </c>
      <c r="B292" s="38">
        <f>[6]Input!B292</f>
        <v>0</v>
      </c>
      <c r="C292" s="38">
        <f>[6]Input!C292</f>
        <v>0</v>
      </c>
      <c r="D292" s="38">
        <f>[6]Input!D292</f>
        <v>0</v>
      </c>
      <c r="E292" s="38">
        <f>[6]Input!E292</f>
        <v>0</v>
      </c>
      <c r="F292" s="38">
        <f>[6]Input!F292</f>
        <v>0</v>
      </c>
      <c r="G292" s="38">
        <f>[6]Input!G292</f>
        <v>0</v>
      </c>
      <c r="H292" s="38">
        <f>[6]Input!H292</f>
        <v>0</v>
      </c>
      <c r="I292" s="38">
        <f>[6]Input!I292</f>
        <v>0</v>
      </c>
      <c r="J292" s="38">
        <f>[6]Input!J292</f>
        <v>0</v>
      </c>
      <c r="K292" s="38">
        <f>[6]Input!K292</f>
        <v>0</v>
      </c>
      <c r="L292" s="38">
        <f>[6]Input!L292</f>
        <v>0</v>
      </c>
    </row>
    <row r="293" spans="1:12">
      <c r="A293" s="38">
        <f>[6]Input!A293</f>
        <v>0</v>
      </c>
      <c r="B293" s="38">
        <f>[6]Input!B293</f>
        <v>0</v>
      </c>
      <c r="C293" s="38">
        <f>[6]Input!C293</f>
        <v>0</v>
      </c>
      <c r="D293" s="38">
        <f>[6]Input!D293</f>
        <v>0</v>
      </c>
      <c r="E293" s="38">
        <f>[6]Input!E293</f>
        <v>0</v>
      </c>
      <c r="F293" s="38">
        <f>[6]Input!F293</f>
        <v>0</v>
      </c>
      <c r="G293" s="38">
        <f>[6]Input!G293</f>
        <v>0</v>
      </c>
      <c r="H293" s="38">
        <f>[6]Input!H293</f>
        <v>0</v>
      </c>
      <c r="I293" s="38">
        <f>[6]Input!I293</f>
        <v>0</v>
      </c>
      <c r="J293" s="38">
        <f>[6]Input!J293</f>
        <v>0</v>
      </c>
      <c r="K293" s="38">
        <f>[6]Input!K293</f>
        <v>0</v>
      </c>
      <c r="L293" s="38">
        <f>[6]Input!L293</f>
        <v>0</v>
      </c>
    </row>
    <row r="294" spans="1:12">
      <c r="A294" s="38">
        <f>[6]Input!A294</f>
        <v>0</v>
      </c>
      <c r="B294" s="38">
        <f>[6]Input!B294</f>
        <v>0</v>
      </c>
      <c r="C294" s="38">
        <f>[6]Input!C294</f>
        <v>0</v>
      </c>
      <c r="D294" s="38">
        <f>[6]Input!D294</f>
        <v>0</v>
      </c>
      <c r="E294" s="38">
        <f>[6]Input!E294</f>
        <v>0</v>
      </c>
      <c r="F294" s="38">
        <f>[6]Input!F294</f>
        <v>0</v>
      </c>
      <c r="G294" s="38">
        <f>[6]Input!G294</f>
        <v>0</v>
      </c>
      <c r="H294" s="38">
        <f>[6]Input!H294</f>
        <v>0</v>
      </c>
      <c r="I294" s="38">
        <f>[6]Input!I294</f>
        <v>0</v>
      </c>
      <c r="J294" s="38">
        <f>[6]Input!J294</f>
        <v>0</v>
      </c>
      <c r="K294" s="38">
        <f>[6]Input!K294</f>
        <v>0</v>
      </c>
      <c r="L294" s="38">
        <f>[6]Input!L294</f>
        <v>0</v>
      </c>
    </row>
    <row r="295" spans="1:12">
      <c r="A295" s="38">
        <f>[6]Input!A295</f>
        <v>0</v>
      </c>
      <c r="B295" s="38">
        <f>[6]Input!B295</f>
        <v>0</v>
      </c>
      <c r="C295" s="38">
        <f>[6]Input!C295</f>
        <v>0</v>
      </c>
      <c r="D295" s="38">
        <f>[6]Input!D295</f>
        <v>0</v>
      </c>
      <c r="E295" s="38">
        <f>[6]Input!E295</f>
        <v>0</v>
      </c>
      <c r="F295" s="38">
        <f>[6]Input!F295</f>
        <v>0</v>
      </c>
      <c r="G295" s="38">
        <f>[6]Input!G295</f>
        <v>0</v>
      </c>
      <c r="H295" s="38">
        <f>[6]Input!H295</f>
        <v>0</v>
      </c>
      <c r="I295" s="38">
        <f>[6]Input!I295</f>
        <v>0</v>
      </c>
      <c r="J295" s="38">
        <f>[6]Input!J295</f>
        <v>0</v>
      </c>
      <c r="K295" s="38">
        <f>[6]Input!K295</f>
        <v>0</v>
      </c>
      <c r="L295" s="38">
        <f>[6]Input!L295</f>
        <v>0</v>
      </c>
    </row>
    <row r="296" spans="1:12">
      <c r="A296" s="38">
        <f>[6]Input!A296</f>
        <v>0</v>
      </c>
      <c r="B296" s="38">
        <f>[6]Input!B296</f>
        <v>0</v>
      </c>
      <c r="C296" s="38">
        <f>[6]Input!C296</f>
        <v>0</v>
      </c>
      <c r="D296" s="38">
        <f>[6]Input!D296</f>
        <v>0</v>
      </c>
      <c r="E296" s="38">
        <f>[6]Input!E296</f>
        <v>0</v>
      </c>
      <c r="F296" s="38">
        <f>[6]Input!F296</f>
        <v>0</v>
      </c>
      <c r="G296" s="38">
        <f>[6]Input!G296</f>
        <v>0</v>
      </c>
      <c r="H296" s="38">
        <f>[6]Input!H296</f>
        <v>0</v>
      </c>
      <c r="I296" s="38">
        <f>[6]Input!I296</f>
        <v>0</v>
      </c>
      <c r="J296" s="38">
        <f>[6]Input!J296</f>
        <v>0</v>
      </c>
      <c r="K296" s="38">
        <f>[6]Input!K296</f>
        <v>0</v>
      </c>
      <c r="L296" s="38">
        <f>[6]Input!L296</f>
        <v>0</v>
      </c>
    </row>
    <row r="297" spans="1:12">
      <c r="A297" s="38">
        <f>[6]Input!A297</f>
        <v>0</v>
      </c>
      <c r="B297" s="38">
        <f>[6]Input!B297</f>
        <v>0</v>
      </c>
      <c r="C297" s="38">
        <f>[6]Input!C297</f>
        <v>0</v>
      </c>
      <c r="D297" s="38">
        <f>[6]Input!D297</f>
        <v>0</v>
      </c>
      <c r="E297" s="38">
        <f>[6]Input!E297</f>
        <v>0</v>
      </c>
      <c r="F297" s="38">
        <f>[6]Input!F297</f>
        <v>0</v>
      </c>
      <c r="G297" s="38">
        <f>[6]Input!G297</f>
        <v>0</v>
      </c>
      <c r="H297" s="38">
        <f>[6]Input!H297</f>
        <v>0</v>
      </c>
      <c r="I297" s="38">
        <f>[6]Input!I297</f>
        <v>0</v>
      </c>
      <c r="J297" s="38">
        <f>[6]Input!J297</f>
        <v>0</v>
      </c>
      <c r="K297" s="38">
        <f>[6]Input!K297</f>
        <v>0</v>
      </c>
      <c r="L297" s="38">
        <f>[6]Input!L297</f>
        <v>0</v>
      </c>
    </row>
    <row r="298" spans="1:12">
      <c r="A298" s="38">
        <f>[6]Input!A298</f>
        <v>0</v>
      </c>
      <c r="B298" s="38">
        <f>[6]Input!B298</f>
        <v>0</v>
      </c>
      <c r="C298" s="38">
        <f>[6]Input!C298</f>
        <v>0</v>
      </c>
      <c r="D298" s="38">
        <f>[6]Input!D298</f>
        <v>0</v>
      </c>
      <c r="E298" s="38">
        <f>[6]Input!E298</f>
        <v>0</v>
      </c>
      <c r="F298" s="38">
        <f>[6]Input!F298</f>
        <v>0</v>
      </c>
      <c r="G298" s="38">
        <f>[6]Input!G298</f>
        <v>0</v>
      </c>
      <c r="H298" s="38">
        <f>[6]Input!H298</f>
        <v>0</v>
      </c>
      <c r="I298" s="38">
        <f>[6]Input!I298</f>
        <v>0</v>
      </c>
      <c r="J298" s="38">
        <f>[6]Input!J298</f>
        <v>0</v>
      </c>
      <c r="K298" s="38">
        <f>[6]Input!K298</f>
        <v>0</v>
      </c>
      <c r="L298" s="38">
        <f>[6]Input!L298</f>
        <v>0</v>
      </c>
    </row>
    <row r="299" spans="1:12">
      <c r="A299" s="38">
        <f>[6]Input!A299</f>
        <v>0</v>
      </c>
      <c r="B299" s="38">
        <f>[6]Input!B299</f>
        <v>0</v>
      </c>
      <c r="C299" s="38">
        <f>[6]Input!C299</f>
        <v>0</v>
      </c>
      <c r="D299" s="38">
        <f>[6]Input!D299</f>
        <v>0</v>
      </c>
      <c r="E299" s="38">
        <f>[6]Input!E299</f>
        <v>0</v>
      </c>
      <c r="F299" s="38">
        <f>[6]Input!F299</f>
        <v>0</v>
      </c>
      <c r="G299" s="38">
        <f>[6]Input!G299</f>
        <v>0</v>
      </c>
      <c r="H299" s="38">
        <f>[6]Input!H299</f>
        <v>0</v>
      </c>
      <c r="I299" s="38">
        <f>[6]Input!I299</f>
        <v>0</v>
      </c>
      <c r="J299" s="38">
        <f>[6]Input!J299</f>
        <v>0</v>
      </c>
      <c r="K299" s="38">
        <f>[6]Input!K299</f>
        <v>0</v>
      </c>
      <c r="L299" s="38">
        <f>[6]Input!L299</f>
        <v>0</v>
      </c>
    </row>
    <row r="300" spans="1:12">
      <c r="A300" s="38">
        <f>[6]Input!A300</f>
        <v>0</v>
      </c>
      <c r="B300" s="38">
        <f>[6]Input!B300</f>
        <v>0</v>
      </c>
      <c r="C300" s="38">
        <f>[6]Input!C300</f>
        <v>0</v>
      </c>
      <c r="D300" s="38">
        <f>[6]Input!D300</f>
        <v>0</v>
      </c>
      <c r="E300" s="38">
        <f>[6]Input!E300</f>
        <v>0</v>
      </c>
      <c r="F300" s="38">
        <f>[6]Input!F300</f>
        <v>0</v>
      </c>
      <c r="G300" s="38">
        <f>[6]Input!G300</f>
        <v>0</v>
      </c>
      <c r="H300" s="38">
        <f>[6]Input!H300</f>
        <v>0</v>
      </c>
      <c r="I300" s="38">
        <f>[6]Input!I300</f>
        <v>0</v>
      </c>
      <c r="J300" s="38">
        <f>[6]Input!J300</f>
        <v>0</v>
      </c>
      <c r="K300" s="38">
        <f>[6]Input!K300</f>
        <v>0</v>
      </c>
      <c r="L300" s="38">
        <f>[6]Input!L300</f>
        <v>0</v>
      </c>
    </row>
    <row r="301" spans="1:12">
      <c r="A301" s="38">
        <f>[6]Input!A301</f>
        <v>0</v>
      </c>
      <c r="B301" s="38">
        <f>[6]Input!B301</f>
        <v>0</v>
      </c>
      <c r="C301" s="38">
        <f>[6]Input!C301</f>
        <v>0</v>
      </c>
      <c r="D301" s="38">
        <f>[6]Input!D301</f>
        <v>0</v>
      </c>
      <c r="E301" s="38">
        <f>[6]Input!E301</f>
        <v>0</v>
      </c>
      <c r="F301" s="38">
        <f>[6]Input!F301</f>
        <v>0</v>
      </c>
      <c r="G301" s="38">
        <f>[6]Input!G301</f>
        <v>0</v>
      </c>
      <c r="H301" s="38">
        <f>[6]Input!H301</f>
        <v>0</v>
      </c>
      <c r="I301" s="38">
        <f>[6]Input!I301</f>
        <v>0</v>
      </c>
      <c r="J301" s="38">
        <f>[6]Input!J301</f>
        <v>0</v>
      </c>
      <c r="K301" s="38">
        <f>[6]Input!K301</f>
        <v>0</v>
      </c>
      <c r="L301" s="38">
        <f>[6]Input!L301</f>
        <v>0</v>
      </c>
    </row>
    <row r="302" spans="1:12">
      <c r="A302" s="38">
        <f>[6]Input!A302</f>
        <v>0</v>
      </c>
      <c r="B302" s="38">
        <f>[6]Input!B302</f>
        <v>0</v>
      </c>
      <c r="C302" s="38">
        <f>[6]Input!C302</f>
        <v>0</v>
      </c>
      <c r="D302" s="38">
        <f>[6]Input!D302</f>
        <v>0</v>
      </c>
      <c r="E302" s="38">
        <f>[6]Input!E302</f>
        <v>0</v>
      </c>
      <c r="F302" s="38">
        <f>[6]Input!F302</f>
        <v>0</v>
      </c>
      <c r="G302" s="38">
        <f>[6]Input!G302</f>
        <v>0</v>
      </c>
      <c r="H302" s="38">
        <f>[6]Input!H302</f>
        <v>0</v>
      </c>
      <c r="I302" s="38">
        <f>[6]Input!I302</f>
        <v>0</v>
      </c>
      <c r="J302" s="38">
        <f>[6]Input!J302</f>
        <v>0</v>
      </c>
      <c r="K302" s="38">
        <f>[6]Input!K302</f>
        <v>0</v>
      </c>
      <c r="L302" s="38">
        <f>[6]Input!L302</f>
        <v>0</v>
      </c>
    </row>
    <row r="303" spans="1:12">
      <c r="A303" s="38">
        <f>[6]Input!A303</f>
        <v>0</v>
      </c>
      <c r="B303" s="38">
        <f>[6]Input!B303</f>
        <v>0</v>
      </c>
      <c r="C303" s="38">
        <f>[6]Input!C303</f>
        <v>0</v>
      </c>
      <c r="D303" s="38">
        <f>[6]Input!D303</f>
        <v>0</v>
      </c>
      <c r="E303" s="38">
        <f>[6]Input!E303</f>
        <v>0</v>
      </c>
      <c r="F303" s="38">
        <f>[6]Input!F303</f>
        <v>0</v>
      </c>
      <c r="G303" s="38">
        <f>[6]Input!G303</f>
        <v>0</v>
      </c>
      <c r="H303" s="38">
        <f>[6]Input!H303</f>
        <v>0</v>
      </c>
      <c r="I303" s="38">
        <f>[6]Input!I303</f>
        <v>0</v>
      </c>
      <c r="J303" s="38">
        <f>[6]Input!J303</f>
        <v>0</v>
      </c>
      <c r="K303" s="38">
        <f>[6]Input!K303</f>
        <v>0</v>
      </c>
      <c r="L303" s="38">
        <f>[6]Input!L303</f>
        <v>0</v>
      </c>
    </row>
    <row r="304" spans="1:12">
      <c r="A304" s="38">
        <f>[6]Input!A304</f>
        <v>0</v>
      </c>
      <c r="B304" s="38">
        <f>[6]Input!B304</f>
        <v>0</v>
      </c>
      <c r="C304" s="38">
        <f>[6]Input!C304</f>
        <v>0</v>
      </c>
      <c r="D304" s="38">
        <f>[6]Input!D304</f>
        <v>0</v>
      </c>
      <c r="E304" s="38">
        <f>[6]Input!E304</f>
        <v>0</v>
      </c>
      <c r="F304" s="38">
        <f>[6]Input!F304</f>
        <v>0</v>
      </c>
      <c r="G304" s="38">
        <f>[6]Input!G304</f>
        <v>0</v>
      </c>
      <c r="H304" s="38">
        <f>[6]Input!H304</f>
        <v>0</v>
      </c>
      <c r="I304" s="38">
        <f>[6]Input!I304</f>
        <v>0</v>
      </c>
      <c r="J304" s="38">
        <f>[6]Input!J304</f>
        <v>0</v>
      </c>
      <c r="K304" s="38">
        <f>[6]Input!K304</f>
        <v>0</v>
      </c>
      <c r="L304" s="38">
        <f>[6]Input!L304</f>
        <v>0</v>
      </c>
    </row>
    <row r="305" spans="1:12">
      <c r="A305" s="38">
        <f>[6]Input!A305</f>
        <v>0</v>
      </c>
      <c r="B305" s="38">
        <f>[6]Input!B305</f>
        <v>0</v>
      </c>
      <c r="C305" s="38">
        <f>[6]Input!C305</f>
        <v>0</v>
      </c>
      <c r="D305" s="38">
        <f>[6]Input!D305</f>
        <v>0</v>
      </c>
      <c r="E305" s="38">
        <f>[6]Input!E305</f>
        <v>0</v>
      </c>
      <c r="F305" s="38">
        <f>[6]Input!F305</f>
        <v>0</v>
      </c>
      <c r="G305" s="38">
        <f>[6]Input!G305</f>
        <v>0</v>
      </c>
      <c r="H305" s="38">
        <f>[6]Input!H305</f>
        <v>0</v>
      </c>
      <c r="I305" s="38">
        <f>[6]Input!I305</f>
        <v>0</v>
      </c>
      <c r="J305" s="38">
        <f>[6]Input!J305</f>
        <v>0</v>
      </c>
      <c r="K305" s="38">
        <f>[6]Input!K305</f>
        <v>0</v>
      </c>
      <c r="L305" s="38">
        <f>[6]Input!L305</f>
        <v>0</v>
      </c>
    </row>
    <row r="306" spans="1:12">
      <c r="A306" s="38">
        <f>[6]Input!A306</f>
        <v>0</v>
      </c>
      <c r="B306" s="38">
        <f>[6]Input!B306</f>
        <v>0</v>
      </c>
      <c r="C306" s="38">
        <f>[6]Input!C306</f>
        <v>0</v>
      </c>
      <c r="D306" s="38">
        <f>[6]Input!D306</f>
        <v>0</v>
      </c>
      <c r="E306" s="38">
        <f>[6]Input!E306</f>
        <v>0</v>
      </c>
      <c r="F306" s="38">
        <f>[6]Input!F306</f>
        <v>0</v>
      </c>
      <c r="G306" s="38">
        <f>[6]Input!G306</f>
        <v>0</v>
      </c>
      <c r="H306" s="38">
        <f>[6]Input!H306</f>
        <v>0</v>
      </c>
      <c r="I306" s="38">
        <f>[6]Input!I306</f>
        <v>0</v>
      </c>
      <c r="J306" s="38">
        <f>[6]Input!J306</f>
        <v>0</v>
      </c>
      <c r="K306" s="38">
        <f>[6]Input!K306</f>
        <v>0</v>
      </c>
      <c r="L306" s="38">
        <f>[6]Input!L306</f>
        <v>0</v>
      </c>
    </row>
    <row r="307" spans="1:12">
      <c r="A307" s="38">
        <f>[6]Input!A307</f>
        <v>0</v>
      </c>
      <c r="B307" s="38">
        <f>[6]Input!B307</f>
        <v>0</v>
      </c>
      <c r="C307" s="38">
        <f>[6]Input!C307</f>
        <v>0</v>
      </c>
      <c r="D307" s="38">
        <f>[6]Input!D307</f>
        <v>0</v>
      </c>
      <c r="E307" s="38">
        <f>[6]Input!E307</f>
        <v>0</v>
      </c>
      <c r="F307" s="38">
        <f>[6]Input!F307</f>
        <v>0</v>
      </c>
      <c r="G307" s="38">
        <f>[6]Input!G307</f>
        <v>0</v>
      </c>
      <c r="H307" s="38">
        <f>[6]Input!H307</f>
        <v>0</v>
      </c>
      <c r="I307" s="38">
        <f>[6]Input!I307</f>
        <v>0</v>
      </c>
      <c r="J307" s="38">
        <f>[6]Input!J307</f>
        <v>0</v>
      </c>
      <c r="K307" s="38">
        <f>[6]Input!K307</f>
        <v>0</v>
      </c>
      <c r="L307" s="38">
        <f>[6]Input!L307</f>
        <v>0</v>
      </c>
    </row>
    <row r="308" spans="1:12">
      <c r="A308" s="38">
        <f>[6]Input!A308</f>
        <v>0</v>
      </c>
      <c r="B308" s="38">
        <f>[6]Input!B308</f>
        <v>0</v>
      </c>
      <c r="C308" s="38">
        <f>[6]Input!C308</f>
        <v>0</v>
      </c>
      <c r="D308" s="38">
        <f>[6]Input!D308</f>
        <v>0</v>
      </c>
      <c r="E308" s="38">
        <f>[6]Input!E308</f>
        <v>0</v>
      </c>
      <c r="F308" s="38">
        <f>[6]Input!F308</f>
        <v>0</v>
      </c>
      <c r="G308" s="38">
        <f>[6]Input!G308</f>
        <v>0</v>
      </c>
      <c r="H308" s="38">
        <f>[6]Input!H308</f>
        <v>0</v>
      </c>
      <c r="I308" s="38">
        <f>[6]Input!I308</f>
        <v>0</v>
      </c>
      <c r="J308" s="38">
        <f>[6]Input!J308</f>
        <v>0</v>
      </c>
      <c r="K308" s="38">
        <f>[6]Input!K308</f>
        <v>0</v>
      </c>
      <c r="L308" s="38">
        <f>[6]Input!L308</f>
        <v>0</v>
      </c>
    </row>
    <row r="309" spans="1:12">
      <c r="A309" s="38">
        <f>[6]Input!A309</f>
        <v>0</v>
      </c>
      <c r="B309" s="38">
        <f>[6]Input!B309</f>
        <v>0</v>
      </c>
      <c r="C309" s="38">
        <f>[6]Input!C309</f>
        <v>0</v>
      </c>
      <c r="D309" s="38">
        <f>[6]Input!D309</f>
        <v>0</v>
      </c>
      <c r="E309" s="38">
        <f>[6]Input!E309</f>
        <v>0</v>
      </c>
      <c r="F309" s="38">
        <f>[6]Input!F309</f>
        <v>0</v>
      </c>
      <c r="G309" s="38">
        <f>[6]Input!G309</f>
        <v>0</v>
      </c>
      <c r="H309" s="38">
        <f>[6]Input!H309</f>
        <v>0</v>
      </c>
      <c r="I309" s="38">
        <f>[6]Input!I309</f>
        <v>0</v>
      </c>
      <c r="J309" s="38">
        <f>[6]Input!J309</f>
        <v>0</v>
      </c>
      <c r="K309" s="38">
        <f>[6]Input!K309</f>
        <v>0</v>
      </c>
      <c r="L309" s="38">
        <f>[6]Input!L309</f>
        <v>0</v>
      </c>
    </row>
    <row r="310" spans="1:12">
      <c r="A310" s="38">
        <f>[6]Input!A310</f>
        <v>0</v>
      </c>
      <c r="B310" s="38">
        <f>[6]Input!B310</f>
        <v>0</v>
      </c>
      <c r="C310" s="38">
        <f>[6]Input!C310</f>
        <v>0</v>
      </c>
      <c r="D310" s="38">
        <f>[6]Input!D310</f>
        <v>0</v>
      </c>
      <c r="E310" s="38">
        <f>[6]Input!E310</f>
        <v>0</v>
      </c>
      <c r="F310" s="38">
        <f>[6]Input!F310</f>
        <v>0</v>
      </c>
      <c r="G310" s="38">
        <f>[6]Input!G310</f>
        <v>0</v>
      </c>
      <c r="H310" s="38">
        <f>[6]Input!H310</f>
        <v>0</v>
      </c>
      <c r="I310" s="38">
        <f>[6]Input!I310</f>
        <v>0</v>
      </c>
      <c r="J310" s="38">
        <f>[6]Input!J310</f>
        <v>0</v>
      </c>
      <c r="K310" s="38">
        <f>[6]Input!K310</f>
        <v>0</v>
      </c>
      <c r="L310" s="38">
        <f>[6]Input!L310</f>
        <v>0</v>
      </c>
    </row>
    <row r="311" spans="1:12">
      <c r="A311" s="38">
        <f>[6]Input!A311</f>
        <v>0</v>
      </c>
      <c r="B311" s="38">
        <f>[6]Input!B311</f>
        <v>0</v>
      </c>
      <c r="C311" s="38">
        <f>[6]Input!C311</f>
        <v>0</v>
      </c>
      <c r="D311" s="38">
        <f>[6]Input!D311</f>
        <v>0</v>
      </c>
      <c r="E311" s="38">
        <f>[6]Input!E311</f>
        <v>0</v>
      </c>
      <c r="F311" s="38">
        <f>[6]Input!F311</f>
        <v>0</v>
      </c>
      <c r="G311" s="38">
        <f>[6]Input!G311</f>
        <v>0</v>
      </c>
      <c r="H311" s="38">
        <f>[6]Input!H311</f>
        <v>0</v>
      </c>
      <c r="I311" s="38">
        <f>[6]Input!I311</f>
        <v>0</v>
      </c>
      <c r="J311" s="38">
        <f>[6]Input!J311</f>
        <v>0</v>
      </c>
      <c r="K311" s="38">
        <f>[6]Input!K311</f>
        <v>0</v>
      </c>
      <c r="L311" s="38">
        <f>[6]Input!L311</f>
        <v>0</v>
      </c>
    </row>
    <row r="312" spans="1:12">
      <c r="A312" s="38">
        <f>[6]Input!A312</f>
        <v>0</v>
      </c>
      <c r="B312" s="38">
        <f>[6]Input!B312</f>
        <v>0</v>
      </c>
      <c r="C312" s="38">
        <f>[6]Input!C312</f>
        <v>0</v>
      </c>
      <c r="D312" s="38">
        <f>[6]Input!D312</f>
        <v>0</v>
      </c>
      <c r="E312" s="38">
        <f>[6]Input!E312</f>
        <v>0</v>
      </c>
      <c r="F312" s="38">
        <f>[6]Input!F312</f>
        <v>0</v>
      </c>
      <c r="G312" s="38">
        <f>[6]Input!G312</f>
        <v>0</v>
      </c>
      <c r="H312" s="38">
        <f>[6]Input!H312</f>
        <v>0</v>
      </c>
      <c r="I312" s="38">
        <f>[6]Input!I312</f>
        <v>0</v>
      </c>
      <c r="J312" s="38">
        <f>[6]Input!J312</f>
        <v>0</v>
      </c>
      <c r="K312" s="38">
        <f>[6]Input!K312</f>
        <v>0</v>
      </c>
      <c r="L312" s="38">
        <f>[6]Input!L312</f>
        <v>0</v>
      </c>
    </row>
    <row r="313" spans="1:12">
      <c r="A313" s="38">
        <f>[6]Input!A313</f>
        <v>0</v>
      </c>
      <c r="B313" s="38">
        <f>[6]Input!B313</f>
        <v>0</v>
      </c>
      <c r="C313" s="38">
        <f>[6]Input!C313</f>
        <v>0</v>
      </c>
      <c r="D313" s="38">
        <f>[6]Input!D313</f>
        <v>0</v>
      </c>
      <c r="E313" s="38">
        <f>[6]Input!E313</f>
        <v>0</v>
      </c>
      <c r="F313" s="38">
        <f>[6]Input!F313</f>
        <v>0</v>
      </c>
      <c r="G313" s="38">
        <f>[6]Input!G313</f>
        <v>0</v>
      </c>
      <c r="H313" s="38">
        <f>[6]Input!H313</f>
        <v>0</v>
      </c>
      <c r="I313" s="38">
        <f>[6]Input!I313</f>
        <v>0</v>
      </c>
      <c r="J313" s="38">
        <f>[6]Input!J313</f>
        <v>0</v>
      </c>
      <c r="K313" s="38">
        <f>[6]Input!K313</f>
        <v>0</v>
      </c>
      <c r="L313" s="38">
        <f>[6]Input!L313</f>
        <v>0</v>
      </c>
    </row>
    <row r="314" spans="1:12">
      <c r="A314" s="38">
        <f>[6]Input!A314</f>
        <v>0</v>
      </c>
      <c r="B314" s="38">
        <f>[6]Input!B314</f>
        <v>0</v>
      </c>
      <c r="C314" s="38">
        <f>[6]Input!C314</f>
        <v>0</v>
      </c>
      <c r="D314" s="38">
        <f>[6]Input!D314</f>
        <v>0</v>
      </c>
      <c r="E314" s="38">
        <f>[6]Input!E314</f>
        <v>0</v>
      </c>
      <c r="F314" s="38">
        <f>[6]Input!F314</f>
        <v>0</v>
      </c>
      <c r="G314" s="38">
        <f>[6]Input!G314</f>
        <v>0</v>
      </c>
      <c r="H314" s="38">
        <f>[6]Input!H314</f>
        <v>0</v>
      </c>
      <c r="I314" s="38">
        <f>[6]Input!I314</f>
        <v>0</v>
      </c>
      <c r="J314" s="38">
        <f>[6]Input!J314</f>
        <v>0</v>
      </c>
      <c r="K314" s="38">
        <f>[6]Input!K314</f>
        <v>0</v>
      </c>
      <c r="L314" s="38">
        <f>[6]Input!L314</f>
        <v>0</v>
      </c>
    </row>
    <row r="315" spans="1:12">
      <c r="A315" s="38">
        <f>[6]Input!A315</f>
        <v>0</v>
      </c>
      <c r="B315" s="38">
        <f>[6]Input!B315</f>
        <v>0</v>
      </c>
      <c r="C315" s="38">
        <f>[6]Input!C315</f>
        <v>0</v>
      </c>
      <c r="D315" s="38">
        <f>[6]Input!D315</f>
        <v>0</v>
      </c>
      <c r="E315" s="38">
        <f>[6]Input!E315</f>
        <v>0</v>
      </c>
      <c r="F315" s="38">
        <f>[6]Input!F315</f>
        <v>0</v>
      </c>
      <c r="G315" s="38">
        <f>[6]Input!G315</f>
        <v>0</v>
      </c>
      <c r="H315" s="38">
        <f>[6]Input!H315</f>
        <v>0</v>
      </c>
      <c r="I315" s="38">
        <f>[6]Input!I315</f>
        <v>0</v>
      </c>
      <c r="J315" s="38">
        <f>[6]Input!J315</f>
        <v>0</v>
      </c>
      <c r="K315" s="38">
        <f>[6]Input!K315</f>
        <v>0</v>
      </c>
      <c r="L315" s="38">
        <f>[6]Input!L315</f>
        <v>0</v>
      </c>
    </row>
    <row r="316" spans="1:12">
      <c r="A316" s="38">
        <f>[6]Input!A316</f>
        <v>0</v>
      </c>
      <c r="B316" s="38">
        <f>[6]Input!B316</f>
        <v>0</v>
      </c>
      <c r="C316" s="38">
        <f>[6]Input!C316</f>
        <v>0</v>
      </c>
      <c r="D316" s="38">
        <f>[6]Input!D316</f>
        <v>0</v>
      </c>
      <c r="E316" s="38">
        <f>[6]Input!E316</f>
        <v>0</v>
      </c>
      <c r="F316" s="38">
        <f>[6]Input!F316</f>
        <v>0</v>
      </c>
      <c r="G316" s="38">
        <f>[6]Input!G316</f>
        <v>0</v>
      </c>
      <c r="H316" s="38">
        <f>[6]Input!H316</f>
        <v>0</v>
      </c>
      <c r="I316" s="38">
        <f>[6]Input!I316</f>
        <v>0</v>
      </c>
      <c r="J316" s="38">
        <f>[6]Input!J316</f>
        <v>0</v>
      </c>
      <c r="K316" s="38">
        <f>[6]Input!K316</f>
        <v>0</v>
      </c>
      <c r="L316" s="38">
        <f>[6]Input!L316</f>
        <v>0</v>
      </c>
    </row>
    <row r="317" spans="1:12">
      <c r="A317" s="38">
        <f>[6]Input!A317</f>
        <v>0</v>
      </c>
      <c r="B317" s="38">
        <f>[6]Input!B317</f>
        <v>0</v>
      </c>
      <c r="C317" s="38">
        <f>[6]Input!C317</f>
        <v>0</v>
      </c>
      <c r="D317" s="38">
        <f>[6]Input!D317</f>
        <v>0</v>
      </c>
      <c r="E317" s="38">
        <f>[6]Input!E317</f>
        <v>0</v>
      </c>
      <c r="F317" s="38">
        <f>[6]Input!F317</f>
        <v>0</v>
      </c>
      <c r="G317" s="38">
        <f>[6]Input!G317</f>
        <v>0</v>
      </c>
      <c r="H317" s="38">
        <f>[6]Input!H317</f>
        <v>0</v>
      </c>
      <c r="I317" s="38">
        <f>[6]Input!I317</f>
        <v>0</v>
      </c>
      <c r="J317" s="38">
        <f>[6]Input!J317</f>
        <v>0</v>
      </c>
      <c r="K317" s="38">
        <f>[6]Input!K317</f>
        <v>0</v>
      </c>
      <c r="L317" s="38">
        <f>[6]Input!L317</f>
        <v>0</v>
      </c>
    </row>
    <row r="318" spans="1:12">
      <c r="A318" s="38">
        <f>[6]Input!A318</f>
        <v>0</v>
      </c>
      <c r="B318" s="38">
        <f>[6]Input!B318</f>
        <v>0</v>
      </c>
      <c r="C318" s="38">
        <f>[6]Input!C318</f>
        <v>0</v>
      </c>
      <c r="D318" s="38">
        <f>[6]Input!D318</f>
        <v>0</v>
      </c>
      <c r="E318" s="38">
        <f>[6]Input!E318</f>
        <v>0</v>
      </c>
      <c r="F318" s="38">
        <f>[6]Input!F318</f>
        <v>0</v>
      </c>
      <c r="G318" s="38">
        <f>[6]Input!G318</f>
        <v>0</v>
      </c>
      <c r="H318" s="38">
        <f>[6]Input!H318</f>
        <v>0</v>
      </c>
      <c r="I318" s="38">
        <f>[6]Input!I318</f>
        <v>0</v>
      </c>
      <c r="J318" s="38">
        <f>[6]Input!J318</f>
        <v>0</v>
      </c>
      <c r="K318" s="38">
        <f>[6]Input!K318</f>
        <v>0</v>
      </c>
      <c r="L318" s="38">
        <f>[6]Input!L318</f>
        <v>0</v>
      </c>
    </row>
    <row r="319" spans="1:12">
      <c r="A319" s="38">
        <f>[6]Input!A319</f>
        <v>0</v>
      </c>
      <c r="B319" s="38">
        <f>[6]Input!B319</f>
        <v>0</v>
      </c>
      <c r="C319" s="38">
        <f>[6]Input!C319</f>
        <v>0</v>
      </c>
      <c r="D319" s="38">
        <f>[6]Input!D319</f>
        <v>0</v>
      </c>
      <c r="E319" s="38">
        <f>[6]Input!E319</f>
        <v>0</v>
      </c>
      <c r="F319" s="38">
        <f>[6]Input!F319</f>
        <v>0</v>
      </c>
      <c r="G319" s="38">
        <f>[6]Input!G319</f>
        <v>0</v>
      </c>
      <c r="H319" s="38">
        <f>[6]Input!H319</f>
        <v>0</v>
      </c>
      <c r="I319" s="38">
        <f>[6]Input!I319</f>
        <v>0</v>
      </c>
      <c r="J319" s="38">
        <f>[6]Input!J319</f>
        <v>0</v>
      </c>
      <c r="K319" s="38">
        <f>[6]Input!K319</f>
        <v>0</v>
      </c>
      <c r="L319" s="38">
        <f>[6]Input!L319</f>
        <v>0</v>
      </c>
    </row>
    <row r="320" spans="1:12">
      <c r="A320" s="38">
        <f>[6]Input!A320</f>
        <v>0</v>
      </c>
      <c r="B320" s="38">
        <f>[6]Input!B320</f>
        <v>0</v>
      </c>
      <c r="C320" s="38">
        <f>[6]Input!C320</f>
        <v>0</v>
      </c>
      <c r="D320" s="38">
        <f>[6]Input!D320</f>
        <v>0</v>
      </c>
      <c r="E320" s="38">
        <f>[6]Input!E320</f>
        <v>0</v>
      </c>
      <c r="F320" s="38">
        <f>[6]Input!F320</f>
        <v>0</v>
      </c>
      <c r="G320" s="38">
        <f>[6]Input!G320</f>
        <v>0</v>
      </c>
      <c r="H320" s="38">
        <f>[6]Input!H320</f>
        <v>0</v>
      </c>
      <c r="I320" s="38">
        <f>[6]Input!I320</f>
        <v>0</v>
      </c>
      <c r="J320" s="38">
        <f>[6]Input!J320</f>
        <v>0</v>
      </c>
      <c r="K320" s="38">
        <f>[6]Input!K320</f>
        <v>0</v>
      </c>
      <c r="L320" s="38">
        <f>[6]Input!L320</f>
        <v>0</v>
      </c>
    </row>
    <row r="321" spans="1:12">
      <c r="A321" s="38">
        <f>[6]Input!A321</f>
        <v>0</v>
      </c>
      <c r="B321" s="38">
        <f>[6]Input!B321</f>
        <v>0</v>
      </c>
      <c r="C321" s="38">
        <f>[6]Input!C321</f>
        <v>0</v>
      </c>
      <c r="D321" s="38">
        <f>[6]Input!D321</f>
        <v>0</v>
      </c>
      <c r="E321" s="38">
        <f>[6]Input!E321</f>
        <v>0</v>
      </c>
      <c r="F321" s="38">
        <f>[6]Input!F321</f>
        <v>0</v>
      </c>
      <c r="G321" s="38">
        <f>[6]Input!G321</f>
        <v>0</v>
      </c>
      <c r="H321" s="38">
        <f>[6]Input!H321</f>
        <v>0</v>
      </c>
      <c r="I321" s="38">
        <f>[6]Input!I321</f>
        <v>0</v>
      </c>
      <c r="J321" s="38">
        <f>[6]Input!J321</f>
        <v>0</v>
      </c>
      <c r="K321" s="38">
        <f>[6]Input!K321</f>
        <v>0</v>
      </c>
      <c r="L321" s="38">
        <f>[6]Input!L321</f>
        <v>0</v>
      </c>
    </row>
    <row r="322" spans="1:12">
      <c r="A322" s="38">
        <f>[6]Input!A322</f>
        <v>0</v>
      </c>
      <c r="B322" s="38">
        <f>[6]Input!B322</f>
        <v>0</v>
      </c>
      <c r="C322" s="38">
        <f>[6]Input!C322</f>
        <v>0</v>
      </c>
      <c r="D322" s="38">
        <f>[6]Input!D322</f>
        <v>0</v>
      </c>
      <c r="E322" s="38">
        <f>[6]Input!E322</f>
        <v>0</v>
      </c>
      <c r="F322" s="38">
        <f>[6]Input!F322</f>
        <v>0</v>
      </c>
      <c r="G322" s="38">
        <f>[6]Input!G322</f>
        <v>0</v>
      </c>
      <c r="H322" s="38">
        <f>[6]Input!H322</f>
        <v>0</v>
      </c>
      <c r="I322" s="38">
        <f>[6]Input!I322</f>
        <v>0</v>
      </c>
      <c r="J322" s="38">
        <f>[6]Input!J322</f>
        <v>0</v>
      </c>
      <c r="K322" s="38">
        <f>[6]Input!K322</f>
        <v>0</v>
      </c>
      <c r="L322" s="38">
        <f>[6]Input!L322</f>
        <v>0</v>
      </c>
    </row>
    <row r="323" spans="1:12">
      <c r="A323" s="38">
        <f>[6]Input!A323</f>
        <v>0</v>
      </c>
      <c r="B323" s="38">
        <f>[6]Input!B323</f>
        <v>0</v>
      </c>
      <c r="C323" s="38">
        <f>[6]Input!C323</f>
        <v>0</v>
      </c>
      <c r="D323" s="38">
        <f>[6]Input!D323</f>
        <v>0</v>
      </c>
      <c r="E323" s="38">
        <f>[6]Input!E323</f>
        <v>0</v>
      </c>
      <c r="F323" s="38">
        <f>[6]Input!F323</f>
        <v>0</v>
      </c>
      <c r="G323" s="38">
        <f>[6]Input!G323</f>
        <v>0</v>
      </c>
      <c r="H323" s="38">
        <f>[6]Input!H323</f>
        <v>0</v>
      </c>
      <c r="I323" s="38">
        <f>[6]Input!I323</f>
        <v>0</v>
      </c>
      <c r="J323" s="38">
        <f>[6]Input!J323</f>
        <v>0</v>
      </c>
      <c r="K323" s="38">
        <f>[6]Input!K323</f>
        <v>0</v>
      </c>
      <c r="L323" s="38">
        <f>[6]Input!L323</f>
        <v>0</v>
      </c>
    </row>
    <row r="324" spans="1:12">
      <c r="A324" s="38">
        <f>[6]Input!A324</f>
        <v>0</v>
      </c>
      <c r="B324" s="38">
        <f>[6]Input!B324</f>
        <v>0</v>
      </c>
      <c r="C324" s="38">
        <f>[6]Input!C324</f>
        <v>0</v>
      </c>
      <c r="D324" s="38">
        <f>[6]Input!D324</f>
        <v>0</v>
      </c>
      <c r="E324" s="38">
        <f>[6]Input!E324</f>
        <v>0</v>
      </c>
      <c r="F324" s="38">
        <f>[6]Input!F324</f>
        <v>0</v>
      </c>
      <c r="G324" s="38">
        <f>[6]Input!G324</f>
        <v>0</v>
      </c>
      <c r="H324" s="38">
        <f>[6]Input!H324</f>
        <v>0</v>
      </c>
      <c r="I324" s="38">
        <f>[6]Input!I324</f>
        <v>0</v>
      </c>
      <c r="J324" s="38">
        <f>[6]Input!J324</f>
        <v>0</v>
      </c>
      <c r="K324" s="38">
        <f>[6]Input!K324</f>
        <v>0</v>
      </c>
      <c r="L324" s="38">
        <f>[6]Input!L324</f>
        <v>0</v>
      </c>
    </row>
    <row r="325" spans="1:12">
      <c r="A325" s="38">
        <f>[6]Input!A325</f>
        <v>0</v>
      </c>
      <c r="B325" s="38">
        <f>[6]Input!B325</f>
        <v>0</v>
      </c>
      <c r="C325" s="38">
        <f>[6]Input!C325</f>
        <v>0</v>
      </c>
      <c r="D325" s="38">
        <f>[6]Input!D325</f>
        <v>0</v>
      </c>
      <c r="E325" s="38">
        <f>[6]Input!E325</f>
        <v>0</v>
      </c>
      <c r="F325" s="38">
        <f>[6]Input!F325</f>
        <v>0</v>
      </c>
      <c r="G325" s="38">
        <f>[6]Input!G325</f>
        <v>0</v>
      </c>
      <c r="H325" s="38">
        <f>[6]Input!H325</f>
        <v>0</v>
      </c>
      <c r="I325" s="38">
        <f>[6]Input!I325</f>
        <v>0</v>
      </c>
      <c r="J325" s="38">
        <f>[6]Input!J325</f>
        <v>0</v>
      </c>
      <c r="K325" s="38">
        <f>[6]Input!K325</f>
        <v>0</v>
      </c>
      <c r="L325" s="38">
        <f>[6]Input!L325</f>
        <v>0</v>
      </c>
    </row>
    <row r="326" spans="1:12">
      <c r="A326" s="38">
        <f>[6]Input!A326</f>
        <v>0</v>
      </c>
      <c r="B326" s="38">
        <f>[6]Input!B326</f>
        <v>0</v>
      </c>
      <c r="C326" s="38">
        <f>[6]Input!C326</f>
        <v>0</v>
      </c>
      <c r="D326" s="38">
        <f>[6]Input!D326</f>
        <v>0</v>
      </c>
      <c r="E326" s="38">
        <f>[6]Input!E326</f>
        <v>0</v>
      </c>
      <c r="F326" s="38">
        <f>[6]Input!F326</f>
        <v>0</v>
      </c>
      <c r="G326" s="38">
        <f>[6]Input!G326</f>
        <v>0</v>
      </c>
      <c r="H326" s="38">
        <f>[6]Input!H326</f>
        <v>0</v>
      </c>
      <c r="I326" s="38">
        <f>[6]Input!I326</f>
        <v>0</v>
      </c>
      <c r="J326" s="38">
        <f>[6]Input!J326</f>
        <v>0</v>
      </c>
      <c r="K326" s="38">
        <f>[6]Input!K326</f>
        <v>0</v>
      </c>
      <c r="L326" s="38">
        <f>[6]Input!L326</f>
        <v>0</v>
      </c>
    </row>
    <row r="327" spans="1:12">
      <c r="A327" s="38">
        <f>[6]Input!A327</f>
        <v>0</v>
      </c>
      <c r="B327" s="38">
        <f>[6]Input!B327</f>
        <v>0</v>
      </c>
      <c r="C327" s="38">
        <f>[6]Input!C327</f>
        <v>0</v>
      </c>
      <c r="D327" s="38">
        <f>[6]Input!D327</f>
        <v>0</v>
      </c>
      <c r="E327" s="38">
        <f>[6]Input!E327</f>
        <v>0</v>
      </c>
      <c r="F327" s="38">
        <f>[6]Input!F327</f>
        <v>0</v>
      </c>
      <c r="G327" s="38">
        <f>[6]Input!G327</f>
        <v>0</v>
      </c>
      <c r="H327" s="38">
        <f>[6]Input!H327</f>
        <v>0</v>
      </c>
      <c r="I327" s="38">
        <f>[6]Input!I327</f>
        <v>0</v>
      </c>
      <c r="J327" s="38">
        <f>[6]Input!J327</f>
        <v>0</v>
      </c>
      <c r="K327" s="38">
        <f>[6]Input!K327</f>
        <v>0</v>
      </c>
      <c r="L327" s="38">
        <f>[6]Input!L327</f>
        <v>0</v>
      </c>
    </row>
    <row r="328" spans="1:12">
      <c r="A328" s="38">
        <f>[6]Input!A328</f>
        <v>0</v>
      </c>
      <c r="B328" s="38">
        <f>[6]Input!B328</f>
        <v>0</v>
      </c>
      <c r="C328" s="38">
        <f>[6]Input!C328</f>
        <v>0</v>
      </c>
      <c r="D328" s="38">
        <f>[6]Input!D328</f>
        <v>0</v>
      </c>
      <c r="E328" s="38">
        <f>[6]Input!E328</f>
        <v>0</v>
      </c>
      <c r="F328" s="38">
        <f>[6]Input!F328</f>
        <v>0</v>
      </c>
      <c r="G328" s="38">
        <f>[6]Input!G328</f>
        <v>0</v>
      </c>
      <c r="H328" s="38">
        <f>[6]Input!H328</f>
        <v>0</v>
      </c>
      <c r="I328" s="38">
        <f>[6]Input!I328</f>
        <v>0</v>
      </c>
      <c r="J328" s="38">
        <f>[6]Input!J328</f>
        <v>0</v>
      </c>
      <c r="K328" s="38">
        <f>[6]Input!K328</f>
        <v>0</v>
      </c>
      <c r="L328" s="38">
        <f>[6]Input!L328</f>
        <v>0</v>
      </c>
    </row>
    <row r="329" spans="1:12">
      <c r="A329" s="38">
        <f>[6]Input!A329</f>
        <v>0</v>
      </c>
      <c r="B329" s="38">
        <f>[6]Input!B329</f>
        <v>0</v>
      </c>
      <c r="C329" s="38">
        <f>[6]Input!C329</f>
        <v>0</v>
      </c>
      <c r="D329" s="38">
        <f>[6]Input!D329</f>
        <v>0</v>
      </c>
      <c r="E329" s="38">
        <f>[6]Input!E329</f>
        <v>0</v>
      </c>
      <c r="F329" s="38">
        <f>[6]Input!F329</f>
        <v>0</v>
      </c>
      <c r="G329" s="38">
        <f>[6]Input!G329</f>
        <v>0</v>
      </c>
      <c r="H329" s="38">
        <f>[6]Input!H329</f>
        <v>0</v>
      </c>
      <c r="I329" s="38">
        <f>[6]Input!I329</f>
        <v>0</v>
      </c>
      <c r="J329" s="38">
        <f>[6]Input!J329</f>
        <v>0</v>
      </c>
      <c r="K329" s="38">
        <f>[6]Input!K329</f>
        <v>0</v>
      </c>
      <c r="L329" s="38">
        <f>[6]Input!L329</f>
        <v>0</v>
      </c>
    </row>
    <row r="330" spans="1:12">
      <c r="A330" s="38">
        <f>[6]Input!A330</f>
        <v>0</v>
      </c>
      <c r="B330" s="38">
        <f>[6]Input!B330</f>
        <v>0</v>
      </c>
      <c r="C330" s="38">
        <f>[6]Input!C330</f>
        <v>0</v>
      </c>
      <c r="D330" s="38">
        <f>[6]Input!D330</f>
        <v>0</v>
      </c>
      <c r="E330" s="38">
        <f>[6]Input!E330</f>
        <v>0</v>
      </c>
      <c r="F330" s="38">
        <f>[6]Input!F330</f>
        <v>0</v>
      </c>
      <c r="G330" s="38">
        <f>[6]Input!G330</f>
        <v>0</v>
      </c>
      <c r="H330" s="38">
        <f>[6]Input!H330</f>
        <v>0</v>
      </c>
      <c r="I330" s="38">
        <f>[6]Input!I330</f>
        <v>0</v>
      </c>
      <c r="J330" s="38">
        <f>[6]Input!J330</f>
        <v>0</v>
      </c>
      <c r="K330" s="38">
        <f>[6]Input!K330</f>
        <v>0</v>
      </c>
      <c r="L330" s="38">
        <f>[6]Input!L330</f>
        <v>0</v>
      </c>
    </row>
    <row r="331" spans="1:12">
      <c r="A331" s="38">
        <f>[6]Input!A331</f>
        <v>0</v>
      </c>
      <c r="B331" s="38">
        <f>[6]Input!B331</f>
        <v>0</v>
      </c>
      <c r="C331" s="38">
        <f>[6]Input!C331</f>
        <v>0</v>
      </c>
      <c r="D331" s="38">
        <f>[6]Input!D331</f>
        <v>0</v>
      </c>
      <c r="E331" s="38">
        <f>[6]Input!E331</f>
        <v>0</v>
      </c>
      <c r="F331" s="38">
        <f>[6]Input!F331</f>
        <v>0</v>
      </c>
      <c r="G331" s="38">
        <f>[6]Input!G331</f>
        <v>0</v>
      </c>
      <c r="H331" s="38">
        <f>[6]Input!H331</f>
        <v>0</v>
      </c>
      <c r="I331" s="38">
        <f>[6]Input!I331</f>
        <v>0</v>
      </c>
      <c r="J331" s="38">
        <f>[6]Input!J331</f>
        <v>0</v>
      </c>
      <c r="K331" s="38">
        <f>[6]Input!K331</f>
        <v>0</v>
      </c>
      <c r="L331" s="38">
        <f>[6]Input!L331</f>
        <v>0</v>
      </c>
    </row>
    <row r="332" spans="1:12">
      <c r="A332" s="38">
        <f>[6]Input!A332</f>
        <v>0</v>
      </c>
      <c r="B332" s="38">
        <f>[6]Input!B332</f>
        <v>0</v>
      </c>
      <c r="C332" s="38">
        <f>[6]Input!C332</f>
        <v>0</v>
      </c>
      <c r="D332" s="38">
        <f>[6]Input!D332</f>
        <v>0</v>
      </c>
      <c r="E332" s="38">
        <f>[6]Input!E332</f>
        <v>0</v>
      </c>
      <c r="F332" s="38">
        <f>[6]Input!F332</f>
        <v>0</v>
      </c>
      <c r="G332" s="38">
        <f>[6]Input!G332</f>
        <v>0</v>
      </c>
      <c r="H332" s="38">
        <f>[6]Input!H332</f>
        <v>0</v>
      </c>
      <c r="I332" s="38">
        <f>[6]Input!I332</f>
        <v>0</v>
      </c>
      <c r="J332" s="38">
        <f>[6]Input!J332</f>
        <v>0</v>
      </c>
      <c r="K332" s="38">
        <f>[6]Input!K332</f>
        <v>0</v>
      </c>
      <c r="L332" s="38">
        <f>[6]Input!L332</f>
        <v>0</v>
      </c>
    </row>
    <row r="333" spans="1:12">
      <c r="A333" s="38">
        <f>[6]Input!A333</f>
        <v>0</v>
      </c>
      <c r="B333" s="38">
        <f>[6]Input!B333</f>
        <v>0</v>
      </c>
      <c r="C333" s="38">
        <f>[6]Input!C333</f>
        <v>0</v>
      </c>
      <c r="D333" s="38">
        <f>[6]Input!D333</f>
        <v>0</v>
      </c>
      <c r="E333" s="38">
        <f>[6]Input!E333</f>
        <v>0</v>
      </c>
      <c r="F333" s="38">
        <f>[6]Input!F333</f>
        <v>0</v>
      </c>
      <c r="G333" s="38">
        <f>[6]Input!G333</f>
        <v>0</v>
      </c>
      <c r="H333" s="38">
        <f>[6]Input!H333</f>
        <v>0</v>
      </c>
      <c r="I333" s="38">
        <f>[6]Input!I333</f>
        <v>0</v>
      </c>
      <c r="J333" s="38">
        <f>[6]Input!J333</f>
        <v>0</v>
      </c>
      <c r="K333" s="38">
        <f>[6]Input!K333</f>
        <v>0</v>
      </c>
      <c r="L333" s="38">
        <f>[6]Input!L333</f>
        <v>0</v>
      </c>
    </row>
    <row r="334" spans="1:12">
      <c r="A334" s="38">
        <f>[6]Input!A334</f>
        <v>0</v>
      </c>
      <c r="B334" s="38">
        <f>[6]Input!B334</f>
        <v>0</v>
      </c>
      <c r="C334" s="38">
        <f>[6]Input!C334</f>
        <v>0</v>
      </c>
      <c r="D334" s="38">
        <f>[6]Input!D334</f>
        <v>0</v>
      </c>
      <c r="E334" s="38">
        <f>[6]Input!E334</f>
        <v>0</v>
      </c>
      <c r="F334" s="38">
        <f>[6]Input!F334</f>
        <v>0</v>
      </c>
      <c r="G334" s="38">
        <f>[6]Input!G334</f>
        <v>0</v>
      </c>
      <c r="H334" s="38">
        <f>[6]Input!H334</f>
        <v>0</v>
      </c>
      <c r="I334" s="38">
        <f>[6]Input!I334</f>
        <v>0</v>
      </c>
      <c r="J334" s="38">
        <f>[6]Input!J334</f>
        <v>0</v>
      </c>
      <c r="K334" s="38">
        <f>[6]Input!K334</f>
        <v>0</v>
      </c>
      <c r="L334" s="38">
        <f>[6]Input!L334</f>
        <v>0</v>
      </c>
    </row>
    <row r="335" spans="1:12">
      <c r="A335" s="38">
        <f>[6]Input!A335</f>
        <v>0</v>
      </c>
      <c r="B335" s="38">
        <f>[6]Input!B335</f>
        <v>0</v>
      </c>
      <c r="C335" s="38">
        <f>[6]Input!C335</f>
        <v>0</v>
      </c>
      <c r="D335" s="38">
        <f>[6]Input!D335</f>
        <v>0</v>
      </c>
      <c r="E335" s="38">
        <f>[6]Input!E335</f>
        <v>0</v>
      </c>
      <c r="F335" s="38">
        <f>[6]Input!F335</f>
        <v>0</v>
      </c>
      <c r="G335" s="38">
        <f>[6]Input!G335</f>
        <v>0</v>
      </c>
      <c r="H335" s="38">
        <f>[6]Input!H335</f>
        <v>0</v>
      </c>
      <c r="I335" s="38">
        <f>[6]Input!I335</f>
        <v>0</v>
      </c>
      <c r="J335" s="38">
        <f>[6]Input!J335</f>
        <v>0</v>
      </c>
      <c r="K335" s="38">
        <f>[6]Input!K335</f>
        <v>0</v>
      </c>
      <c r="L335" s="38">
        <f>[6]Input!L335</f>
        <v>0</v>
      </c>
    </row>
    <row r="336" spans="1:12">
      <c r="A336" s="38">
        <f>[6]Input!A336</f>
        <v>0</v>
      </c>
      <c r="B336" s="38">
        <f>[6]Input!B336</f>
        <v>0</v>
      </c>
      <c r="C336" s="38">
        <f>[6]Input!C336</f>
        <v>0</v>
      </c>
      <c r="D336" s="38">
        <f>[6]Input!D336</f>
        <v>0</v>
      </c>
      <c r="E336" s="38">
        <f>[6]Input!E336</f>
        <v>0</v>
      </c>
      <c r="F336" s="38">
        <f>[6]Input!F336</f>
        <v>0</v>
      </c>
      <c r="G336" s="38">
        <f>[6]Input!G336</f>
        <v>0</v>
      </c>
      <c r="H336" s="38">
        <f>[6]Input!H336</f>
        <v>0</v>
      </c>
      <c r="I336" s="38">
        <f>[6]Input!I336</f>
        <v>0</v>
      </c>
      <c r="J336" s="38">
        <f>[6]Input!J336</f>
        <v>0</v>
      </c>
      <c r="K336" s="38">
        <f>[6]Input!K336</f>
        <v>0</v>
      </c>
      <c r="L336" s="38">
        <f>[6]Input!L336</f>
        <v>0</v>
      </c>
    </row>
    <row r="337" spans="1:12">
      <c r="A337" s="38">
        <f>[6]Input!A337</f>
        <v>0</v>
      </c>
      <c r="B337" s="38">
        <f>[6]Input!B337</f>
        <v>0</v>
      </c>
      <c r="C337" s="38">
        <f>[6]Input!C337</f>
        <v>0</v>
      </c>
      <c r="D337" s="38">
        <f>[6]Input!D337</f>
        <v>0</v>
      </c>
      <c r="E337" s="38">
        <f>[6]Input!E337</f>
        <v>0</v>
      </c>
      <c r="F337" s="38">
        <f>[6]Input!F337</f>
        <v>0</v>
      </c>
      <c r="G337" s="38">
        <f>[6]Input!G337</f>
        <v>0</v>
      </c>
      <c r="H337" s="38">
        <f>[6]Input!H337</f>
        <v>0</v>
      </c>
      <c r="I337" s="38">
        <f>[6]Input!I337</f>
        <v>0</v>
      </c>
      <c r="J337" s="38">
        <f>[6]Input!J337</f>
        <v>0</v>
      </c>
      <c r="K337" s="38">
        <f>[6]Input!K337</f>
        <v>0</v>
      </c>
      <c r="L337" s="38">
        <f>[6]Input!L337</f>
        <v>0</v>
      </c>
    </row>
    <row r="338" spans="1:12">
      <c r="A338" s="38">
        <f>[6]Input!A338</f>
        <v>0</v>
      </c>
      <c r="B338" s="38">
        <f>[6]Input!B338</f>
        <v>0</v>
      </c>
      <c r="C338" s="38">
        <f>[6]Input!C338</f>
        <v>0</v>
      </c>
      <c r="D338" s="38">
        <f>[6]Input!D338</f>
        <v>0</v>
      </c>
      <c r="E338" s="38">
        <f>[6]Input!E338</f>
        <v>0</v>
      </c>
      <c r="F338" s="38">
        <f>[6]Input!F338</f>
        <v>0</v>
      </c>
      <c r="G338" s="38">
        <f>[6]Input!G338</f>
        <v>0</v>
      </c>
      <c r="H338" s="38">
        <f>[6]Input!H338</f>
        <v>0</v>
      </c>
      <c r="I338" s="38">
        <f>[6]Input!I338</f>
        <v>0</v>
      </c>
      <c r="J338" s="38">
        <f>[6]Input!J338</f>
        <v>0</v>
      </c>
      <c r="K338" s="38">
        <f>[6]Input!K338</f>
        <v>0</v>
      </c>
      <c r="L338" s="38">
        <f>[6]Input!L338</f>
        <v>0</v>
      </c>
    </row>
    <row r="339" spans="1:12">
      <c r="A339" s="38">
        <f>[6]Input!A339</f>
        <v>0</v>
      </c>
      <c r="B339" s="38">
        <f>[6]Input!B339</f>
        <v>0</v>
      </c>
      <c r="C339" s="38">
        <f>[6]Input!C339</f>
        <v>0</v>
      </c>
      <c r="D339" s="38">
        <f>[6]Input!D339</f>
        <v>0</v>
      </c>
      <c r="E339" s="38">
        <f>[6]Input!E339</f>
        <v>0</v>
      </c>
      <c r="F339" s="38">
        <f>[6]Input!F339</f>
        <v>0</v>
      </c>
      <c r="G339" s="38">
        <f>[6]Input!G339</f>
        <v>0</v>
      </c>
      <c r="H339" s="38">
        <f>[6]Input!H339</f>
        <v>0</v>
      </c>
      <c r="I339" s="38">
        <f>[6]Input!I339</f>
        <v>0</v>
      </c>
      <c r="J339" s="38">
        <f>[6]Input!J339</f>
        <v>0</v>
      </c>
      <c r="K339" s="38">
        <f>[6]Input!K339</f>
        <v>0</v>
      </c>
      <c r="L339" s="38">
        <f>[6]Input!L339</f>
        <v>0</v>
      </c>
    </row>
    <row r="340" spans="1:12">
      <c r="A340" s="38">
        <f>[6]Input!A340</f>
        <v>0</v>
      </c>
      <c r="B340" s="38">
        <f>[6]Input!B340</f>
        <v>0</v>
      </c>
      <c r="C340" s="38">
        <f>[6]Input!C340</f>
        <v>0</v>
      </c>
      <c r="D340" s="38">
        <f>[6]Input!D340</f>
        <v>0</v>
      </c>
      <c r="E340" s="38">
        <f>[6]Input!E340</f>
        <v>0</v>
      </c>
      <c r="F340" s="38">
        <f>[6]Input!F340</f>
        <v>0</v>
      </c>
      <c r="G340" s="38">
        <f>[6]Input!G340</f>
        <v>0</v>
      </c>
      <c r="H340" s="38">
        <f>[6]Input!H340</f>
        <v>0</v>
      </c>
      <c r="I340" s="38">
        <f>[6]Input!I340</f>
        <v>0</v>
      </c>
      <c r="J340" s="38">
        <f>[6]Input!J340</f>
        <v>0</v>
      </c>
      <c r="K340" s="38">
        <f>[6]Input!K340</f>
        <v>0</v>
      </c>
      <c r="L340" s="38">
        <f>[6]Input!L340</f>
        <v>0</v>
      </c>
    </row>
    <row r="341" spans="1:12">
      <c r="A341" s="38">
        <f>[6]Input!A341</f>
        <v>0</v>
      </c>
      <c r="B341" s="38">
        <f>[6]Input!B341</f>
        <v>0</v>
      </c>
      <c r="C341" s="38">
        <f>[6]Input!C341</f>
        <v>0</v>
      </c>
      <c r="D341" s="38">
        <f>[6]Input!D341</f>
        <v>0</v>
      </c>
      <c r="E341" s="38">
        <f>[6]Input!E341</f>
        <v>0</v>
      </c>
      <c r="F341" s="38">
        <f>[6]Input!F341</f>
        <v>0</v>
      </c>
      <c r="G341" s="38">
        <f>[6]Input!G341</f>
        <v>0</v>
      </c>
      <c r="H341" s="38">
        <f>[6]Input!H341</f>
        <v>0</v>
      </c>
      <c r="I341" s="38">
        <f>[6]Input!I341</f>
        <v>0</v>
      </c>
      <c r="J341" s="38">
        <f>[6]Input!J341</f>
        <v>0</v>
      </c>
      <c r="K341" s="38">
        <f>[6]Input!K341</f>
        <v>0</v>
      </c>
      <c r="L341" s="38">
        <f>[6]Input!L341</f>
        <v>0</v>
      </c>
    </row>
    <row r="342" spans="1:12">
      <c r="A342" s="38">
        <f>[6]Input!A342</f>
        <v>0</v>
      </c>
      <c r="B342" s="38">
        <f>[6]Input!B342</f>
        <v>0</v>
      </c>
      <c r="C342" s="38">
        <f>[6]Input!C342</f>
        <v>0</v>
      </c>
      <c r="D342" s="38">
        <f>[6]Input!D342</f>
        <v>0</v>
      </c>
      <c r="E342" s="38">
        <f>[6]Input!E342</f>
        <v>0</v>
      </c>
      <c r="F342" s="38">
        <f>[6]Input!F342</f>
        <v>0</v>
      </c>
      <c r="G342" s="38">
        <f>[6]Input!G342</f>
        <v>0</v>
      </c>
      <c r="H342" s="38">
        <f>[6]Input!H342</f>
        <v>0</v>
      </c>
      <c r="I342" s="38">
        <f>[6]Input!I342</f>
        <v>0</v>
      </c>
      <c r="J342" s="38">
        <f>[6]Input!J342</f>
        <v>0</v>
      </c>
      <c r="K342" s="38">
        <f>[6]Input!K342</f>
        <v>0</v>
      </c>
      <c r="L342" s="38">
        <f>[6]Input!L342</f>
        <v>0</v>
      </c>
    </row>
    <row r="343" spans="1:12">
      <c r="A343" s="38">
        <f>[6]Input!A343</f>
        <v>0</v>
      </c>
      <c r="B343" s="38">
        <f>[6]Input!B343</f>
        <v>0</v>
      </c>
      <c r="C343" s="38">
        <f>[6]Input!C343</f>
        <v>0</v>
      </c>
      <c r="D343" s="38">
        <f>[6]Input!D343</f>
        <v>0</v>
      </c>
      <c r="E343" s="38">
        <f>[6]Input!E343</f>
        <v>0</v>
      </c>
      <c r="F343" s="38">
        <f>[6]Input!F343</f>
        <v>0</v>
      </c>
      <c r="G343" s="38">
        <f>[6]Input!G343</f>
        <v>0</v>
      </c>
      <c r="H343" s="38">
        <f>[6]Input!H343</f>
        <v>0</v>
      </c>
      <c r="I343" s="38">
        <f>[6]Input!I343</f>
        <v>0</v>
      </c>
      <c r="J343" s="38">
        <f>[6]Input!J343</f>
        <v>0</v>
      </c>
      <c r="K343" s="38">
        <f>[6]Input!K343</f>
        <v>0</v>
      </c>
      <c r="L343" s="38">
        <f>[6]Input!L343</f>
        <v>0</v>
      </c>
    </row>
    <row r="344" spans="1:12">
      <c r="A344" s="38">
        <f>[6]Input!A344</f>
        <v>0</v>
      </c>
      <c r="B344" s="38">
        <f>[6]Input!B344</f>
        <v>0</v>
      </c>
      <c r="C344" s="38">
        <f>[6]Input!C344</f>
        <v>0</v>
      </c>
      <c r="D344" s="38">
        <f>[6]Input!D344</f>
        <v>0</v>
      </c>
      <c r="E344" s="38">
        <f>[6]Input!E344</f>
        <v>0</v>
      </c>
      <c r="F344" s="38">
        <f>[6]Input!F344</f>
        <v>0</v>
      </c>
      <c r="G344" s="38">
        <f>[6]Input!G344</f>
        <v>0</v>
      </c>
      <c r="H344" s="38">
        <f>[6]Input!H344</f>
        <v>0</v>
      </c>
      <c r="I344" s="38">
        <f>[6]Input!I344</f>
        <v>0</v>
      </c>
      <c r="J344" s="38">
        <f>[6]Input!J344</f>
        <v>0</v>
      </c>
      <c r="K344" s="38">
        <f>[6]Input!K344</f>
        <v>0</v>
      </c>
      <c r="L344" s="38">
        <f>[6]Input!L344</f>
        <v>0</v>
      </c>
    </row>
    <row r="345" spans="1:12">
      <c r="A345" s="38">
        <f>[6]Input!A345</f>
        <v>0</v>
      </c>
      <c r="B345" s="38">
        <f>[6]Input!B345</f>
        <v>0</v>
      </c>
      <c r="C345" s="38">
        <f>[6]Input!C345</f>
        <v>0</v>
      </c>
      <c r="D345" s="38">
        <f>[6]Input!D345</f>
        <v>0</v>
      </c>
      <c r="E345" s="38">
        <f>[6]Input!E345</f>
        <v>0</v>
      </c>
      <c r="F345" s="38">
        <f>[6]Input!F345</f>
        <v>0</v>
      </c>
      <c r="G345" s="38">
        <f>[6]Input!G345</f>
        <v>0</v>
      </c>
      <c r="H345" s="38">
        <f>[6]Input!H345</f>
        <v>0</v>
      </c>
      <c r="I345" s="38">
        <f>[6]Input!I345</f>
        <v>0</v>
      </c>
      <c r="J345" s="38">
        <f>[6]Input!J345</f>
        <v>0</v>
      </c>
      <c r="K345" s="38">
        <f>[6]Input!K345</f>
        <v>0</v>
      </c>
      <c r="L345" s="38">
        <f>[6]Input!L345</f>
        <v>0</v>
      </c>
    </row>
    <row r="346" spans="1:12">
      <c r="A346" s="38">
        <f>[6]Input!A346</f>
        <v>0</v>
      </c>
      <c r="B346" s="38">
        <f>[6]Input!B346</f>
        <v>0</v>
      </c>
      <c r="C346" s="38">
        <f>[6]Input!C346</f>
        <v>0</v>
      </c>
      <c r="D346" s="38">
        <f>[6]Input!D346</f>
        <v>0</v>
      </c>
      <c r="E346" s="38">
        <f>[6]Input!E346</f>
        <v>0</v>
      </c>
      <c r="F346" s="38">
        <f>[6]Input!F346</f>
        <v>0</v>
      </c>
      <c r="G346" s="38">
        <f>[6]Input!G346</f>
        <v>0</v>
      </c>
      <c r="H346" s="38">
        <f>[6]Input!H346</f>
        <v>0</v>
      </c>
      <c r="I346" s="38">
        <f>[6]Input!I346</f>
        <v>0</v>
      </c>
      <c r="J346" s="38">
        <f>[6]Input!J346</f>
        <v>0</v>
      </c>
      <c r="K346" s="38">
        <f>[6]Input!K346</f>
        <v>0</v>
      </c>
      <c r="L346" s="38">
        <f>[6]Input!L346</f>
        <v>0</v>
      </c>
    </row>
    <row r="347" spans="1:12">
      <c r="A347" s="38">
        <f>[6]Input!A347</f>
        <v>0</v>
      </c>
      <c r="B347" s="38">
        <f>[6]Input!B347</f>
        <v>0</v>
      </c>
      <c r="C347" s="38">
        <f>[6]Input!C347</f>
        <v>0</v>
      </c>
      <c r="D347" s="38">
        <f>[6]Input!D347</f>
        <v>0</v>
      </c>
      <c r="E347" s="38">
        <f>[6]Input!E347</f>
        <v>0</v>
      </c>
      <c r="F347" s="38">
        <f>[6]Input!F347</f>
        <v>0</v>
      </c>
      <c r="G347" s="38">
        <f>[6]Input!G347</f>
        <v>0</v>
      </c>
      <c r="H347" s="38">
        <f>[6]Input!H347</f>
        <v>0</v>
      </c>
      <c r="I347" s="38">
        <f>[6]Input!I347</f>
        <v>0</v>
      </c>
      <c r="J347" s="38">
        <f>[6]Input!J347</f>
        <v>0</v>
      </c>
      <c r="K347" s="38">
        <f>[6]Input!K347</f>
        <v>0</v>
      </c>
      <c r="L347" s="38">
        <f>[6]Input!L347</f>
        <v>0</v>
      </c>
    </row>
    <row r="348" spans="1:12">
      <c r="A348" s="38">
        <f>[6]Input!A348</f>
        <v>0</v>
      </c>
      <c r="B348" s="38">
        <f>[6]Input!B348</f>
        <v>0</v>
      </c>
      <c r="C348" s="38">
        <f>[6]Input!C348</f>
        <v>0</v>
      </c>
      <c r="D348" s="38">
        <f>[6]Input!D348</f>
        <v>0</v>
      </c>
      <c r="E348" s="38">
        <f>[6]Input!E348</f>
        <v>0</v>
      </c>
      <c r="F348" s="38">
        <f>[6]Input!F348</f>
        <v>0</v>
      </c>
      <c r="G348" s="38">
        <f>[6]Input!G348</f>
        <v>0</v>
      </c>
      <c r="H348" s="38">
        <f>[6]Input!H348</f>
        <v>0</v>
      </c>
      <c r="I348" s="38">
        <f>[6]Input!I348</f>
        <v>0</v>
      </c>
      <c r="J348" s="38">
        <f>[6]Input!J348</f>
        <v>0</v>
      </c>
      <c r="K348" s="38">
        <f>[6]Input!K348</f>
        <v>0</v>
      </c>
      <c r="L348" s="38">
        <f>[6]Input!L348</f>
        <v>0</v>
      </c>
    </row>
    <row r="349" spans="1:12">
      <c r="A349" s="38">
        <f>[6]Input!A349</f>
        <v>0</v>
      </c>
      <c r="B349" s="38">
        <f>[6]Input!B349</f>
        <v>0</v>
      </c>
      <c r="C349" s="38">
        <f>[6]Input!C349</f>
        <v>0</v>
      </c>
      <c r="D349" s="38">
        <f>[6]Input!D349</f>
        <v>0</v>
      </c>
      <c r="E349" s="38">
        <f>[6]Input!E349</f>
        <v>0</v>
      </c>
      <c r="F349" s="38">
        <f>[6]Input!F349</f>
        <v>0</v>
      </c>
      <c r="G349" s="38">
        <f>[6]Input!G349</f>
        <v>0</v>
      </c>
      <c r="H349" s="38">
        <f>[6]Input!H349</f>
        <v>0</v>
      </c>
      <c r="I349" s="38">
        <f>[6]Input!I349</f>
        <v>0</v>
      </c>
      <c r="J349" s="38">
        <f>[6]Input!J349</f>
        <v>0</v>
      </c>
      <c r="K349" s="38">
        <f>[6]Input!K349</f>
        <v>0</v>
      </c>
      <c r="L349" s="38">
        <f>[6]Input!L349</f>
        <v>0</v>
      </c>
    </row>
    <row r="350" spans="1:12">
      <c r="A350" s="38">
        <f>[6]Input!A350</f>
        <v>0</v>
      </c>
      <c r="B350" s="38">
        <f>[6]Input!B350</f>
        <v>0</v>
      </c>
      <c r="C350" s="38">
        <f>[6]Input!C350</f>
        <v>0</v>
      </c>
      <c r="D350" s="38">
        <f>[6]Input!D350</f>
        <v>0</v>
      </c>
      <c r="E350" s="38">
        <f>[6]Input!E350</f>
        <v>0</v>
      </c>
      <c r="F350" s="38">
        <f>[6]Input!F350</f>
        <v>0</v>
      </c>
      <c r="G350" s="38">
        <f>[6]Input!G350</f>
        <v>0</v>
      </c>
      <c r="H350" s="38">
        <f>[6]Input!H350</f>
        <v>0</v>
      </c>
      <c r="I350" s="38">
        <f>[6]Input!I350</f>
        <v>0</v>
      </c>
      <c r="J350" s="38">
        <f>[6]Input!J350</f>
        <v>0</v>
      </c>
      <c r="K350" s="38">
        <f>[6]Input!K350</f>
        <v>0</v>
      </c>
      <c r="L350" s="38">
        <f>[6]Input!L350</f>
        <v>0</v>
      </c>
    </row>
    <row r="351" spans="1:12">
      <c r="A351" s="38">
        <f>[6]Input!A351</f>
        <v>0</v>
      </c>
      <c r="B351" s="38">
        <f>[6]Input!B351</f>
        <v>0</v>
      </c>
      <c r="C351" s="38">
        <f>[6]Input!C351</f>
        <v>0</v>
      </c>
      <c r="D351" s="38">
        <f>[6]Input!D351</f>
        <v>0</v>
      </c>
      <c r="E351" s="38">
        <f>[6]Input!E351</f>
        <v>0</v>
      </c>
      <c r="F351" s="38">
        <f>[6]Input!F351</f>
        <v>0</v>
      </c>
      <c r="G351" s="38">
        <f>[6]Input!G351</f>
        <v>0</v>
      </c>
      <c r="H351" s="38">
        <f>[6]Input!H351</f>
        <v>0</v>
      </c>
      <c r="I351" s="38">
        <f>[6]Input!I351</f>
        <v>0</v>
      </c>
      <c r="J351" s="38">
        <f>[6]Input!J351</f>
        <v>0</v>
      </c>
      <c r="K351" s="38">
        <f>[6]Input!K351</f>
        <v>0</v>
      </c>
      <c r="L351" s="38">
        <f>[6]Input!L351</f>
        <v>0</v>
      </c>
    </row>
    <row r="352" spans="1:12">
      <c r="A352" s="38">
        <f>[6]Input!A352</f>
        <v>0</v>
      </c>
      <c r="B352" s="38">
        <f>[6]Input!B352</f>
        <v>0</v>
      </c>
      <c r="C352" s="38">
        <f>[6]Input!C352</f>
        <v>0</v>
      </c>
      <c r="D352" s="38">
        <f>[6]Input!D352</f>
        <v>0</v>
      </c>
      <c r="E352" s="38">
        <f>[6]Input!E352</f>
        <v>0</v>
      </c>
      <c r="F352" s="38">
        <f>[6]Input!F352</f>
        <v>0</v>
      </c>
      <c r="G352" s="38">
        <f>[6]Input!G352</f>
        <v>0</v>
      </c>
      <c r="H352" s="38">
        <f>[6]Input!H352</f>
        <v>0</v>
      </c>
      <c r="I352" s="38">
        <f>[6]Input!I352</f>
        <v>0</v>
      </c>
      <c r="J352" s="38">
        <f>[6]Input!J352</f>
        <v>0</v>
      </c>
      <c r="K352" s="38">
        <f>[6]Input!K352</f>
        <v>0</v>
      </c>
      <c r="L352" s="38">
        <f>[6]Input!L352</f>
        <v>0</v>
      </c>
    </row>
    <row r="353" spans="1:12">
      <c r="A353" s="38">
        <f>[6]Input!A353</f>
        <v>0</v>
      </c>
      <c r="B353" s="38">
        <f>[6]Input!B353</f>
        <v>0</v>
      </c>
      <c r="C353" s="38">
        <f>[6]Input!C353</f>
        <v>0</v>
      </c>
      <c r="D353" s="38">
        <f>[6]Input!D353</f>
        <v>0</v>
      </c>
      <c r="E353" s="38">
        <f>[6]Input!E353</f>
        <v>0</v>
      </c>
      <c r="F353" s="38">
        <f>[6]Input!F353</f>
        <v>0</v>
      </c>
      <c r="G353" s="38">
        <f>[6]Input!G353</f>
        <v>0</v>
      </c>
      <c r="H353" s="38">
        <f>[6]Input!H353</f>
        <v>0</v>
      </c>
      <c r="I353" s="38">
        <f>[6]Input!I353</f>
        <v>0</v>
      </c>
      <c r="J353" s="38">
        <f>[6]Input!J353</f>
        <v>0</v>
      </c>
      <c r="K353" s="38">
        <f>[6]Input!K353</f>
        <v>0</v>
      </c>
      <c r="L353" s="38">
        <f>[6]Input!L353</f>
        <v>0</v>
      </c>
    </row>
    <row r="354" spans="1:12">
      <c r="A354" s="38">
        <f>[6]Input!A354</f>
        <v>0</v>
      </c>
      <c r="B354" s="38">
        <f>[6]Input!B354</f>
        <v>0</v>
      </c>
      <c r="C354" s="38">
        <f>[6]Input!C354</f>
        <v>0</v>
      </c>
      <c r="D354" s="38">
        <f>[6]Input!D354</f>
        <v>0</v>
      </c>
      <c r="E354" s="38">
        <f>[6]Input!E354</f>
        <v>0</v>
      </c>
      <c r="F354" s="38">
        <f>[6]Input!F354</f>
        <v>0</v>
      </c>
      <c r="G354" s="38">
        <f>[6]Input!G354</f>
        <v>0</v>
      </c>
      <c r="H354" s="38">
        <f>[6]Input!H354</f>
        <v>0</v>
      </c>
      <c r="I354" s="38">
        <f>[6]Input!I354</f>
        <v>0</v>
      </c>
      <c r="J354" s="38">
        <f>[6]Input!J354</f>
        <v>0</v>
      </c>
      <c r="K354" s="38">
        <f>[6]Input!K354</f>
        <v>0</v>
      </c>
      <c r="L354" s="38">
        <f>[6]Input!L354</f>
        <v>0</v>
      </c>
    </row>
    <row r="355" spans="1:12">
      <c r="A355" s="38">
        <f>[6]Input!A355</f>
        <v>0</v>
      </c>
      <c r="B355" s="38">
        <f>[6]Input!B355</f>
        <v>0</v>
      </c>
      <c r="C355" s="38">
        <f>[6]Input!C355</f>
        <v>0</v>
      </c>
      <c r="D355" s="38">
        <f>[6]Input!D355</f>
        <v>0</v>
      </c>
      <c r="E355" s="38">
        <f>[6]Input!E355</f>
        <v>0</v>
      </c>
      <c r="F355" s="38">
        <f>[6]Input!F355</f>
        <v>0</v>
      </c>
      <c r="G355" s="38">
        <f>[6]Input!G355</f>
        <v>0</v>
      </c>
      <c r="H355" s="38">
        <f>[6]Input!H355</f>
        <v>0</v>
      </c>
      <c r="I355" s="38">
        <f>[6]Input!I355</f>
        <v>0</v>
      </c>
      <c r="J355" s="38">
        <f>[6]Input!J355</f>
        <v>0</v>
      </c>
      <c r="K355" s="38">
        <f>[6]Input!K355</f>
        <v>0</v>
      </c>
      <c r="L355" s="38">
        <f>[6]Input!L355</f>
        <v>0</v>
      </c>
    </row>
    <row r="356" spans="1:12">
      <c r="A356" s="38">
        <f>[6]Input!A356</f>
        <v>0</v>
      </c>
      <c r="B356" s="38">
        <f>[6]Input!B356</f>
        <v>0</v>
      </c>
      <c r="C356" s="38">
        <f>[6]Input!C356</f>
        <v>0</v>
      </c>
      <c r="D356" s="38">
        <f>[6]Input!D356</f>
        <v>0</v>
      </c>
      <c r="E356" s="38">
        <f>[6]Input!E356</f>
        <v>0</v>
      </c>
      <c r="F356" s="38">
        <f>[6]Input!F356</f>
        <v>0</v>
      </c>
      <c r="G356" s="38">
        <f>[6]Input!G356</f>
        <v>0</v>
      </c>
      <c r="H356" s="38">
        <f>[6]Input!H356</f>
        <v>0</v>
      </c>
      <c r="I356" s="38">
        <f>[6]Input!I356</f>
        <v>0</v>
      </c>
      <c r="J356" s="38">
        <f>[6]Input!J356</f>
        <v>0</v>
      </c>
      <c r="K356" s="38">
        <f>[6]Input!K356</f>
        <v>0</v>
      </c>
      <c r="L356" s="38">
        <f>[6]Input!L356</f>
        <v>0</v>
      </c>
    </row>
    <row r="357" spans="1:12">
      <c r="A357" s="38">
        <f>[6]Input!A357</f>
        <v>0</v>
      </c>
      <c r="B357" s="38">
        <f>[6]Input!B357</f>
        <v>0</v>
      </c>
      <c r="C357" s="38">
        <f>[6]Input!C357</f>
        <v>0</v>
      </c>
      <c r="D357" s="38">
        <f>[6]Input!D357</f>
        <v>0</v>
      </c>
      <c r="E357" s="38">
        <f>[6]Input!E357</f>
        <v>0</v>
      </c>
      <c r="F357" s="38">
        <f>[6]Input!F357</f>
        <v>0</v>
      </c>
      <c r="G357" s="38">
        <f>[6]Input!G357</f>
        <v>0</v>
      </c>
      <c r="H357" s="38">
        <f>[6]Input!H357</f>
        <v>0</v>
      </c>
      <c r="I357" s="38">
        <f>[6]Input!I357</f>
        <v>0</v>
      </c>
      <c r="J357" s="38">
        <f>[6]Input!J357</f>
        <v>0</v>
      </c>
      <c r="K357" s="38">
        <f>[6]Input!K357</f>
        <v>0</v>
      </c>
      <c r="L357" s="38">
        <f>[6]Input!L357</f>
        <v>0</v>
      </c>
    </row>
    <row r="358" spans="1:12">
      <c r="A358" s="38">
        <f>[6]Input!A358</f>
        <v>0</v>
      </c>
      <c r="B358" s="38">
        <f>[6]Input!B358</f>
        <v>0</v>
      </c>
      <c r="C358" s="38">
        <f>[6]Input!C358</f>
        <v>0</v>
      </c>
      <c r="D358" s="38">
        <f>[6]Input!D358</f>
        <v>0</v>
      </c>
      <c r="E358" s="38">
        <f>[6]Input!E358</f>
        <v>0</v>
      </c>
      <c r="F358" s="38">
        <f>[6]Input!F358</f>
        <v>0</v>
      </c>
      <c r="G358" s="38">
        <f>[6]Input!G358</f>
        <v>0</v>
      </c>
      <c r="H358" s="38">
        <f>[6]Input!H358</f>
        <v>0</v>
      </c>
      <c r="I358" s="38">
        <f>[6]Input!I358</f>
        <v>0</v>
      </c>
      <c r="J358" s="38">
        <f>[6]Input!J358</f>
        <v>0</v>
      </c>
      <c r="K358" s="38">
        <f>[6]Input!K358</f>
        <v>0</v>
      </c>
      <c r="L358" s="38">
        <f>[6]Input!L358</f>
        <v>0</v>
      </c>
    </row>
    <row r="359" spans="1:12">
      <c r="A359" s="38">
        <f>[6]Input!A359</f>
        <v>0</v>
      </c>
      <c r="B359" s="38">
        <f>[6]Input!B359</f>
        <v>0</v>
      </c>
      <c r="C359" s="38">
        <f>[6]Input!C359</f>
        <v>0</v>
      </c>
      <c r="D359" s="38">
        <f>[6]Input!D359</f>
        <v>0</v>
      </c>
      <c r="E359" s="38">
        <f>[6]Input!E359</f>
        <v>0</v>
      </c>
      <c r="F359" s="38">
        <f>[6]Input!F359</f>
        <v>0</v>
      </c>
      <c r="G359" s="38">
        <f>[6]Input!G359</f>
        <v>0</v>
      </c>
      <c r="H359" s="38">
        <f>[6]Input!H359</f>
        <v>0</v>
      </c>
      <c r="I359" s="38">
        <f>[6]Input!I359</f>
        <v>0</v>
      </c>
      <c r="J359" s="38">
        <f>[6]Input!J359</f>
        <v>0</v>
      </c>
      <c r="K359" s="38">
        <f>[6]Input!K359</f>
        <v>0</v>
      </c>
      <c r="L359" s="38">
        <f>[6]Input!L359</f>
        <v>0</v>
      </c>
    </row>
    <row r="360" spans="1:12">
      <c r="A360" s="38">
        <f>[6]Input!A360</f>
        <v>0</v>
      </c>
      <c r="B360" s="38">
        <f>[6]Input!B360</f>
        <v>0</v>
      </c>
      <c r="C360" s="38">
        <f>[6]Input!C360</f>
        <v>0</v>
      </c>
      <c r="D360" s="38">
        <f>[6]Input!D360</f>
        <v>0</v>
      </c>
      <c r="E360" s="38">
        <f>[6]Input!E360</f>
        <v>0</v>
      </c>
      <c r="F360" s="38">
        <f>[6]Input!F360</f>
        <v>0</v>
      </c>
      <c r="G360" s="38">
        <f>[6]Input!G360</f>
        <v>0</v>
      </c>
      <c r="H360" s="38">
        <f>[6]Input!H360</f>
        <v>0</v>
      </c>
      <c r="I360" s="38">
        <f>[6]Input!I360</f>
        <v>0</v>
      </c>
      <c r="J360" s="38">
        <f>[6]Input!J360</f>
        <v>0</v>
      </c>
      <c r="K360" s="38">
        <f>[6]Input!K360</f>
        <v>0</v>
      </c>
      <c r="L360" s="38">
        <f>[6]Input!L360</f>
        <v>0</v>
      </c>
    </row>
    <row r="361" spans="1:12">
      <c r="A361" s="38">
        <f>[6]Input!A361</f>
        <v>0</v>
      </c>
      <c r="B361" s="38">
        <f>[6]Input!B361</f>
        <v>0</v>
      </c>
      <c r="C361" s="38">
        <f>[6]Input!C361</f>
        <v>0</v>
      </c>
      <c r="D361" s="38">
        <f>[6]Input!D361</f>
        <v>0</v>
      </c>
      <c r="E361" s="38">
        <f>[6]Input!E361</f>
        <v>0</v>
      </c>
      <c r="F361" s="38">
        <f>[6]Input!F361</f>
        <v>0</v>
      </c>
      <c r="G361" s="38">
        <f>[6]Input!G361</f>
        <v>0</v>
      </c>
      <c r="H361" s="38">
        <f>[6]Input!H361</f>
        <v>0</v>
      </c>
      <c r="I361" s="38">
        <f>[6]Input!I361</f>
        <v>0</v>
      </c>
      <c r="J361" s="38">
        <f>[6]Input!J361</f>
        <v>0</v>
      </c>
      <c r="K361" s="38">
        <f>[6]Input!K361</f>
        <v>0</v>
      </c>
      <c r="L361" s="38">
        <f>[6]Input!L361</f>
        <v>0</v>
      </c>
    </row>
    <row r="362" spans="1:12">
      <c r="A362" s="38">
        <f>[6]Input!A362</f>
        <v>0</v>
      </c>
      <c r="B362" s="38">
        <f>[6]Input!B362</f>
        <v>0</v>
      </c>
      <c r="C362" s="38">
        <f>[6]Input!C362</f>
        <v>0</v>
      </c>
      <c r="D362" s="38">
        <f>[6]Input!D362</f>
        <v>0</v>
      </c>
      <c r="E362" s="38">
        <f>[6]Input!E362</f>
        <v>0</v>
      </c>
      <c r="F362" s="38">
        <f>[6]Input!F362</f>
        <v>0</v>
      </c>
      <c r="G362" s="38">
        <f>[6]Input!G362</f>
        <v>0</v>
      </c>
      <c r="H362" s="38">
        <f>[6]Input!H362</f>
        <v>0</v>
      </c>
      <c r="I362" s="38">
        <f>[6]Input!I362</f>
        <v>0</v>
      </c>
      <c r="J362" s="38">
        <f>[6]Input!J362</f>
        <v>0</v>
      </c>
      <c r="K362" s="38">
        <f>[6]Input!K362</f>
        <v>0</v>
      </c>
      <c r="L362" s="38">
        <f>[6]Input!L362</f>
        <v>0</v>
      </c>
    </row>
    <row r="363" spans="1:12">
      <c r="A363" s="38">
        <f>[6]Input!A363</f>
        <v>0</v>
      </c>
      <c r="B363" s="38">
        <f>[6]Input!B363</f>
        <v>0</v>
      </c>
      <c r="C363" s="38">
        <f>[6]Input!C363</f>
        <v>0</v>
      </c>
      <c r="D363" s="38">
        <f>[6]Input!D363</f>
        <v>0</v>
      </c>
      <c r="E363" s="38">
        <f>[6]Input!E363</f>
        <v>0</v>
      </c>
      <c r="F363" s="38">
        <f>[6]Input!F363</f>
        <v>0</v>
      </c>
      <c r="G363" s="38">
        <f>[6]Input!G363</f>
        <v>0</v>
      </c>
      <c r="H363" s="38">
        <f>[6]Input!H363</f>
        <v>0</v>
      </c>
      <c r="I363" s="38">
        <f>[6]Input!I363</f>
        <v>0</v>
      </c>
      <c r="J363" s="38">
        <f>[6]Input!J363</f>
        <v>0</v>
      </c>
      <c r="K363" s="38">
        <f>[6]Input!K363</f>
        <v>0</v>
      </c>
      <c r="L363" s="38">
        <f>[6]Input!L363</f>
        <v>0</v>
      </c>
    </row>
    <row r="364" spans="1:12">
      <c r="A364" s="38">
        <f>[6]Input!A364</f>
        <v>0</v>
      </c>
      <c r="B364" s="38">
        <f>[6]Input!B364</f>
        <v>0</v>
      </c>
      <c r="C364" s="38">
        <f>[6]Input!C364</f>
        <v>0</v>
      </c>
      <c r="D364" s="38">
        <f>[6]Input!D364</f>
        <v>0</v>
      </c>
      <c r="E364" s="38">
        <f>[6]Input!E364</f>
        <v>0</v>
      </c>
      <c r="F364" s="38">
        <f>[6]Input!F364</f>
        <v>0</v>
      </c>
      <c r="G364" s="38">
        <f>[6]Input!G364</f>
        <v>0</v>
      </c>
      <c r="H364" s="38">
        <f>[6]Input!H364</f>
        <v>0</v>
      </c>
      <c r="I364" s="38">
        <f>[6]Input!I364</f>
        <v>0</v>
      </c>
      <c r="J364" s="38">
        <f>[6]Input!J364</f>
        <v>0</v>
      </c>
      <c r="K364" s="38">
        <f>[6]Input!K364</f>
        <v>0</v>
      </c>
      <c r="L364" s="38">
        <f>[6]Input!L364</f>
        <v>0</v>
      </c>
    </row>
    <row r="365" spans="1:12">
      <c r="A365" s="38">
        <f>[6]Input!A365</f>
        <v>0</v>
      </c>
      <c r="B365" s="38">
        <f>[6]Input!B365</f>
        <v>0</v>
      </c>
      <c r="C365" s="38">
        <f>[6]Input!C365</f>
        <v>0</v>
      </c>
      <c r="D365" s="38">
        <f>[6]Input!D365</f>
        <v>0</v>
      </c>
      <c r="E365" s="38">
        <f>[6]Input!E365</f>
        <v>0</v>
      </c>
      <c r="F365" s="38">
        <f>[6]Input!F365</f>
        <v>0</v>
      </c>
      <c r="G365" s="38">
        <f>[6]Input!G365</f>
        <v>0</v>
      </c>
      <c r="H365" s="38">
        <f>[6]Input!H365</f>
        <v>0</v>
      </c>
      <c r="I365" s="38">
        <f>[6]Input!I365</f>
        <v>0</v>
      </c>
      <c r="J365" s="38">
        <f>[6]Input!J365</f>
        <v>0</v>
      </c>
      <c r="K365" s="38">
        <f>[6]Input!K365</f>
        <v>0</v>
      </c>
      <c r="L365" s="38">
        <f>[6]Input!L365</f>
        <v>0</v>
      </c>
    </row>
    <row r="366" spans="1:12">
      <c r="A366" s="38">
        <f>[6]Input!A366</f>
        <v>0</v>
      </c>
      <c r="B366" s="38">
        <f>[6]Input!B366</f>
        <v>0</v>
      </c>
      <c r="C366" s="38">
        <f>[6]Input!C366</f>
        <v>0</v>
      </c>
      <c r="D366" s="38">
        <f>[6]Input!D366</f>
        <v>0</v>
      </c>
      <c r="E366" s="38">
        <f>[6]Input!E366</f>
        <v>0</v>
      </c>
      <c r="F366" s="38">
        <f>[6]Input!F366</f>
        <v>0</v>
      </c>
      <c r="G366" s="38">
        <f>[6]Input!G366</f>
        <v>0</v>
      </c>
      <c r="H366" s="38">
        <f>[6]Input!H366</f>
        <v>0</v>
      </c>
      <c r="I366" s="38">
        <f>[6]Input!I366</f>
        <v>0</v>
      </c>
      <c r="J366" s="38">
        <f>[6]Input!J366</f>
        <v>0</v>
      </c>
      <c r="K366" s="38">
        <f>[6]Input!K366</f>
        <v>0</v>
      </c>
      <c r="L366" s="38">
        <f>[6]Input!L366</f>
        <v>0</v>
      </c>
    </row>
    <row r="367" spans="1:12">
      <c r="A367" s="38">
        <f>[6]Input!A367</f>
        <v>0</v>
      </c>
      <c r="B367" s="38">
        <f>[6]Input!B367</f>
        <v>0</v>
      </c>
      <c r="C367" s="38">
        <f>[6]Input!C367</f>
        <v>0</v>
      </c>
      <c r="D367" s="38">
        <f>[6]Input!D367</f>
        <v>0</v>
      </c>
      <c r="E367" s="38">
        <f>[6]Input!E367</f>
        <v>0</v>
      </c>
      <c r="F367" s="38">
        <f>[6]Input!F367</f>
        <v>0</v>
      </c>
      <c r="G367" s="38">
        <f>[6]Input!G367</f>
        <v>0</v>
      </c>
      <c r="H367" s="38">
        <f>[6]Input!H367</f>
        <v>0</v>
      </c>
      <c r="I367" s="38">
        <f>[6]Input!I367</f>
        <v>0</v>
      </c>
      <c r="J367" s="38">
        <f>[6]Input!J367</f>
        <v>0</v>
      </c>
      <c r="K367" s="38">
        <f>[6]Input!K367</f>
        <v>0</v>
      </c>
      <c r="L367" s="38">
        <f>[6]Input!L367</f>
        <v>0</v>
      </c>
    </row>
    <row r="368" spans="1:12">
      <c r="A368" s="38">
        <f>[6]Input!A368</f>
        <v>0</v>
      </c>
      <c r="B368" s="38">
        <f>[6]Input!B368</f>
        <v>0</v>
      </c>
      <c r="C368" s="38">
        <f>[6]Input!C368</f>
        <v>0</v>
      </c>
      <c r="D368" s="38">
        <f>[6]Input!D368</f>
        <v>0</v>
      </c>
      <c r="E368" s="38">
        <f>[6]Input!E368</f>
        <v>0</v>
      </c>
      <c r="F368" s="38">
        <f>[6]Input!F368</f>
        <v>0</v>
      </c>
      <c r="G368" s="38">
        <f>[6]Input!G368</f>
        <v>0</v>
      </c>
      <c r="H368" s="38">
        <f>[6]Input!H368</f>
        <v>0</v>
      </c>
      <c r="I368" s="38">
        <f>[6]Input!I368</f>
        <v>0</v>
      </c>
      <c r="J368" s="38">
        <f>[6]Input!J368</f>
        <v>0</v>
      </c>
      <c r="K368" s="38">
        <f>[6]Input!K368</f>
        <v>0</v>
      </c>
      <c r="L368" s="38">
        <f>[6]Input!L368</f>
        <v>0</v>
      </c>
    </row>
    <row r="369" spans="1:12">
      <c r="A369" s="38">
        <f>[6]Input!A369</f>
        <v>0</v>
      </c>
      <c r="B369" s="38">
        <f>[6]Input!B369</f>
        <v>0</v>
      </c>
      <c r="C369" s="38">
        <f>[6]Input!C369</f>
        <v>0</v>
      </c>
      <c r="D369" s="38">
        <f>[6]Input!D369</f>
        <v>0</v>
      </c>
      <c r="E369" s="38">
        <f>[6]Input!E369</f>
        <v>0</v>
      </c>
      <c r="F369" s="38">
        <f>[6]Input!F369</f>
        <v>0</v>
      </c>
      <c r="G369" s="38">
        <f>[6]Input!G369</f>
        <v>0</v>
      </c>
      <c r="H369" s="38">
        <f>[6]Input!H369</f>
        <v>0</v>
      </c>
      <c r="I369" s="38">
        <f>[6]Input!I369</f>
        <v>0</v>
      </c>
      <c r="J369" s="38">
        <f>[6]Input!J369</f>
        <v>0</v>
      </c>
      <c r="K369" s="38">
        <f>[6]Input!K369</f>
        <v>0</v>
      </c>
      <c r="L369" s="38">
        <f>[6]Input!L369</f>
        <v>0</v>
      </c>
    </row>
    <row r="370" spans="1:12">
      <c r="A370" s="38">
        <f>[6]Input!A370</f>
        <v>0</v>
      </c>
      <c r="B370" s="38">
        <f>[6]Input!B370</f>
        <v>0</v>
      </c>
      <c r="C370" s="38">
        <f>[6]Input!C370</f>
        <v>0</v>
      </c>
      <c r="D370" s="38">
        <f>[6]Input!D370</f>
        <v>0</v>
      </c>
      <c r="E370" s="38">
        <f>[6]Input!E370</f>
        <v>0</v>
      </c>
      <c r="F370" s="38">
        <f>[6]Input!F370</f>
        <v>0</v>
      </c>
      <c r="G370" s="38">
        <f>[6]Input!G370</f>
        <v>0</v>
      </c>
      <c r="H370" s="38">
        <f>[6]Input!H370</f>
        <v>0</v>
      </c>
      <c r="I370" s="38">
        <f>[6]Input!I370</f>
        <v>0</v>
      </c>
      <c r="J370" s="38">
        <f>[6]Input!J370</f>
        <v>0</v>
      </c>
      <c r="K370" s="38">
        <f>[6]Input!K370</f>
        <v>0</v>
      </c>
      <c r="L370" s="38">
        <f>[6]Input!L370</f>
        <v>0</v>
      </c>
    </row>
    <row r="371" spans="1:12">
      <c r="A371" s="38">
        <f>[6]Input!A371</f>
        <v>0</v>
      </c>
      <c r="B371" s="38">
        <f>[6]Input!B371</f>
        <v>0</v>
      </c>
      <c r="C371" s="38">
        <f>[6]Input!C371</f>
        <v>0</v>
      </c>
      <c r="D371" s="38">
        <f>[6]Input!D371</f>
        <v>0</v>
      </c>
      <c r="E371" s="38">
        <f>[6]Input!E371</f>
        <v>0</v>
      </c>
      <c r="F371" s="38">
        <f>[6]Input!F371</f>
        <v>0</v>
      </c>
      <c r="G371" s="38">
        <f>[6]Input!G371</f>
        <v>0</v>
      </c>
      <c r="H371" s="38">
        <f>[6]Input!H371</f>
        <v>0</v>
      </c>
      <c r="I371" s="38">
        <f>[6]Input!I371</f>
        <v>0</v>
      </c>
      <c r="J371" s="38">
        <f>[6]Input!J371</f>
        <v>0</v>
      </c>
      <c r="K371" s="38">
        <f>[6]Input!K371</f>
        <v>0</v>
      </c>
      <c r="L371" s="38">
        <f>[6]Input!L371</f>
        <v>0</v>
      </c>
    </row>
    <row r="372" spans="1:12">
      <c r="A372" s="38">
        <f>[6]Input!A372</f>
        <v>0</v>
      </c>
      <c r="B372" s="38">
        <f>[6]Input!B372</f>
        <v>0</v>
      </c>
      <c r="C372" s="38">
        <f>[6]Input!C372</f>
        <v>0</v>
      </c>
      <c r="D372" s="38">
        <f>[6]Input!D372</f>
        <v>0</v>
      </c>
      <c r="E372" s="38">
        <f>[6]Input!E372</f>
        <v>0</v>
      </c>
      <c r="F372" s="38">
        <f>[6]Input!F372</f>
        <v>0</v>
      </c>
      <c r="G372" s="38">
        <f>[6]Input!G372</f>
        <v>0</v>
      </c>
      <c r="H372" s="38">
        <f>[6]Input!H372</f>
        <v>0</v>
      </c>
      <c r="I372" s="38">
        <f>[6]Input!I372</f>
        <v>0</v>
      </c>
      <c r="J372" s="38">
        <f>[6]Input!J372</f>
        <v>0</v>
      </c>
      <c r="K372" s="38">
        <f>[6]Input!K372</f>
        <v>0</v>
      </c>
      <c r="L372" s="38">
        <f>[6]Input!L372</f>
        <v>0</v>
      </c>
    </row>
    <row r="373" spans="1:12">
      <c r="A373" s="38">
        <f>[6]Input!A373</f>
        <v>0</v>
      </c>
      <c r="B373" s="38">
        <f>[6]Input!B373</f>
        <v>0</v>
      </c>
      <c r="C373" s="38">
        <f>[6]Input!C373</f>
        <v>0</v>
      </c>
      <c r="D373" s="38">
        <f>[6]Input!D373</f>
        <v>0</v>
      </c>
      <c r="E373" s="38">
        <f>[6]Input!E373</f>
        <v>0</v>
      </c>
      <c r="F373" s="38">
        <f>[6]Input!F373</f>
        <v>0</v>
      </c>
      <c r="G373" s="38">
        <f>[6]Input!G373</f>
        <v>0</v>
      </c>
      <c r="H373" s="38">
        <f>[6]Input!H373</f>
        <v>0</v>
      </c>
      <c r="I373" s="38">
        <f>[6]Input!I373</f>
        <v>0</v>
      </c>
      <c r="J373" s="38">
        <f>[6]Input!J373</f>
        <v>0</v>
      </c>
      <c r="K373" s="38">
        <f>[6]Input!K373</f>
        <v>0</v>
      </c>
      <c r="L373" s="38">
        <f>[6]Input!L373</f>
        <v>0</v>
      </c>
    </row>
    <row r="374" spans="1:12">
      <c r="A374" s="38">
        <f>[6]Input!A374</f>
        <v>0</v>
      </c>
      <c r="B374" s="38">
        <f>[6]Input!B374</f>
        <v>0</v>
      </c>
      <c r="C374" s="38">
        <f>[6]Input!C374</f>
        <v>0</v>
      </c>
      <c r="D374" s="38">
        <f>[6]Input!D374</f>
        <v>0</v>
      </c>
      <c r="E374" s="38">
        <f>[6]Input!E374</f>
        <v>0</v>
      </c>
      <c r="F374" s="38">
        <f>[6]Input!F374</f>
        <v>0</v>
      </c>
      <c r="G374" s="38">
        <f>[6]Input!G374</f>
        <v>0</v>
      </c>
      <c r="H374" s="38">
        <f>[6]Input!H374</f>
        <v>0</v>
      </c>
      <c r="I374" s="38">
        <f>[6]Input!I374</f>
        <v>0</v>
      </c>
      <c r="J374" s="38">
        <f>[6]Input!J374</f>
        <v>0</v>
      </c>
      <c r="K374" s="38">
        <f>[6]Input!K374</f>
        <v>0</v>
      </c>
      <c r="L374" s="38">
        <f>[6]Input!L374</f>
        <v>0</v>
      </c>
    </row>
    <row r="375" spans="1:12">
      <c r="A375" s="38">
        <f>[6]Input!A375</f>
        <v>0</v>
      </c>
      <c r="B375" s="38">
        <f>[6]Input!B375</f>
        <v>0</v>
      </c>
      <c r="C375" s="38">
        <f>[6]Input!C375</f>
        <v>0</v>
      </c>
      <c r="D375" s="38">
        <f>[6]Input!D375</f>
        <v>0</v>
      </c>
      <c r="E375" s="38">
        <f>[6]Input!E375</f>
        <v>0</v>
      </c>
      <c r="F375" s="38">
        <f>[6]Input!F375</f>
        <v>0</v>
      </c>
      <c r="G375" s="38">
        <f>[6]Input!G375</f>
        <v>0</v>
      </c>
      <c r="H375" s="38">
        <f>[6]Input!H375</f>
        <v>0</v>
      </c>
      <c r="I375" s="38">
        <f>[6]Input!I375</f>
        <v>0</v>
      </c>
      <c r="J375" s="38">
        <f>[6]Input!J375</f>
        <v>0</v>
      </c>
      <c r="K375" s="38">
        <f>[6]Input!K375</f>
        <v>0</v>
      </c>
      <c r="L375" s="38">
        <f>[6]Input!L375</f>
        <v>0</v>
      </c>
    </row>
    <row r="376" spans="1:12">
      <c r="A376" s="38">
        <f>[6]Input!A376</f>
        <v>0</v>
      </c>
      <c r="B376" s="38">
        <f>[6]Input!B376</f>
        <v>0</v>
      </c>
      <c r="C376" s="38">
        <f>[6]Input!C376</f>
        <v>0</v>
      </c>
      <c r="D376" s="38">
        <f>[6]Input!D376</f>
        <v>0</v>
      </c>
      <c r="E376" s="38">
        <f>[6]Input!E376</f>
        <v>0</v>
      </c>
      <c r="F376" s="38">
        <f>[6]Input!F376</f>
        <v>0</v>
      </c>
      <c r="G376" s="38">
        <f>[6]Input!G376</f>
        <v>0</v>
      </c>
      <c r="H376" s="38">
        <f>[6]Input!H376</f>
        <v>0</v>
      </c>
      <c r="I376" s="38">
        <f>[6]Input!I376</f>
        <v>0</v>
      </c>
      <c r="J376" s="38">
        <f>[6]Input!J376</f>
        <v>0</v>
      </c>
      <c r="K376" s="38">
        <f>[6]Input!K376</f>
        <v>0</v>
      </c>
      <c r="L376" s="38">
        <f>[6]Input!L376</f>
        <v>0</v>
      </c>
    </row>
    <row r="377" spans="1:12">
      <c r="A377" s="38">
        <f>[6]Input!A377</f>
        <v>0</v>
      </c>
      <c r="B377" s="38">
        <f>[6]Input!B377</f>
        <v>0</v>
      </c>
      <c r="C377" s="38">
        <f>[6]Input!C377</f>
        <v>0</v>
      </c>
      <c r="D377" s="38">
        <f>[6]Input!D377</f>
        <v>0</v>
      </c>
      <c r="E377" s="38">
        <f>[6]Input!E377</f>
        <v>0</v>
      </c>
      <c r="F377" s="38">
        <f>[6]Input!F377</f>
        <v>0</v>
      </c>
      <c r="G377" s="38">
        <f>[6]Input!G377</f>
        <v>0</v>
      </c>
      <c r="H377" s="38">
        <f>[6]Input!H377</f>
        <v>0</v>
      </c>
      <c r="I377" s="38">
        <f>[6]Input!I377</f>
        <v>0</v>
      </c>
      <c r="J377" s="38">
        <f>[6]Input!J377</f>
        <v>0</v>
      </c>
      <c r="K377" s="38">
        <f>[6]Input!K377</f>
        <v>0</v>
      </c>
      <c r="L377" s="38">
        <f>[6]Input!L377</f>
        <v>0</v>
      </c>
    </row>
    <row r="378" spans="1:12">
      <c r="A378" s="38">
        <f>[6]Input!A378</f>
        <v>0</v>
      </c>
      <c r="B378" s="38">
        <f>[6]Input!B378</f>
        <v>0</v>
      </c>
      <c r="C378" s="38">
        <f>[6]Input!C378</f>
        <v>0</v>
      </c>
      <c r="D378" s="38">
        <f>[6]Input!D378</f>
        <v>0</v>
      </c>
      <c r="E378" s="38">
        <f>[6]Input!E378</f>
        <v>0</v>
      </c>
      <c r="F378" s="38">
        <f>[6]Input!F378</f>
        <v>0</v>
      </c>
      <c r="G378" s="38">
        <f>[6]Input!G378</f>
        <v>0</v>
      </c>
      <c r="H378" s="38">
        <f>[6]Input!H378</f>
        <v>0</v>
      </c>
      <c r="I378" s="38">
        <f>[6]Input!I378</f>
        <v>0</v>
      </c>
      <c r="J378" s="38">
        <f>[6]Input!J378</f>
        <v>0</v>
      </c>
      <c r="K378" s="38">
        <f>[6]Input!K378</f>
        <v>0</v>
      </c>
      <c r="L378" s="38">
        <f>[6]Input!L378</f>
        <v>0</v>
      </c>
    </row>
    <row r="379" spans="1:12">
      <c r="A379" s="38">
        <f>[6]Input!A379</f>
        <v>0</v>
      </c>
      <c r="B379" s="38">
        <f>[6]Input!B379</f>
        <v>0</v>
      </c>
      <c r="C379" s="38">
        <f>[6]Input!C379</f>
        <v>0</v>
      </c>
      <c r="D379" s="38">
        <f>[6]Input!D379</f>
        <v>0</v>
      </c>
      <c r="E379" s="38">
        <f>[6]Input!E379</f>
        <v>0</v>
      </c>
      <c r="F379" s="38">
        <f>[6]Input!F379</f>
        <v>0</v>
      </c>
      <c r="G379" s="38">
        <f>[6]Input!G379</f>
        <v>0</v>
      </c>
      <c r="H379" s="38">
        <f>[6]Input!H379</f>
        <v>0</v>
      </c>
      <c r="I379" s="38">
        <f>[6]Input!I379</f>
        <v>0</v>
      </c>
      <c r="J379" s="38">
        <f>[6]Input!J379</f>
        <v>0</v>
      </c>
      <c r="K379" s="38">
        <f>[6]Input!K379</f>
        <v>0</v>
      </c>
      <c r="L379" s="38">
        <f>[6]Input!L379</f>
        <v>0</v>
      </c>
    </row>
    <row r="380" spans="1:12">
      <c r="A380" s="38">
        <f>[6]Input!A380</f>
        <v>0</v>
      </c>
      <c r="B380" s="38">
        <f>[6]Input!B380</f>
        <v>0</v>
      </c>
      <c r="C380" s="38">
        <f>[6]Input!C380</f>
        <v>0</v>
      </c>
      <c r="D380" s="38">
        <f>[6]Input!D380</f>
        <v>0</v>
      </c>
      <c r="E380" s="38">
        <f>[6]Input!E380</f>
        <v>0</v>
      </c>
      <c r="F380" s="38">
        <f>[6]Input!F380</f>
        <v>0</v>
      </c>
      <c r="G380" s="38">
        <f>[6]Input!G380</f>
        <v>0</v>
      </c>
      <c r="H380" s="38">
        <f>[6]Input!H380</f>
        <v>0</v>
      </c>
      <c r="I380" s="38">
        <f>[6]Input!I380</f>
        <v>0</v>
      </c>
      <c r="J380" s="38">
        <f>[6]Input!J380</f>
        <v>0</v>
      </c>
      <c r="K380" s="38">
        <f>[6]Input!K380</f>
        <v>0</v>
      </c>
      <c r="L380" s="38">
        <f>[6]Input!L380</f>
        <v>0</v>
      </c>
    </row>
    <row r="381" spans="1:12">
      <c r="A381" s="38">
        <f>[6]Input!A381</f>
        <v>0</v>
      </c>
      <c r="B381" s="38">
        <f>[6]Input!B381</f>
        <v>0</v>
      </c>
      <c r="C381" s="38">
        <f>[6]Input!C381</f>
        <v>0</v>
      </c>
      <c r="D381" s="38">
        <f>[6]Input!D381</f>
        <v>0</v>
      </c>
      <c r="E381" s="38">
        <f>[6]Input!E381</f>
        <v>0</v>
      </c>
      <c r="F381" s="38">
        <f>[6]Input!F381</f>
        <v>0</v>
      </c>
      <c r="G381" s="38">
        <f>[6]Input!G381</f>
        <v>0</v>
      </c>
      <c r="H381" s="38">
        <f>[6]Input!H381</f>
        <v>0</v>
      </c>
      <c r="I381" s="38">
        <f>[6]Input!I381</f>
        <v>0</v>
      </c>
      <c r="J381" s="38">
        <f>[6]Input!J381</f>
        <v>0</v>
      </c>
      <c r="K381" s="38">
        <f>[6]Input!K381</f>
        <v>0</v>
      </c>
      <c r="L381" s="38">
        <f>[6]Input!L381</f>
        <v>0</v>
      </c>
    </row>
    <row r="382" spans="1:12">
      <c r="A382" s="38">
        <f>[6]Input!A382</f>
        <v>0</v>
      </c>
      <c r="B382" s="38">
        <f>[6]Input!B382</f>
        <v>0</v>
      </c>
      <c r="C382" s="38">
        <f>[6]Input!C382</f>
        <v>0</v>
      </c>
      <c r="D382" s="38">
        <f>[6]Input!D382</f>
        <v>0</v>
      </c>
      <c r="E382" s="38">
        <f>[6]Input!E382</f>
        <v>0</v>
      </c>
      <c r="F382" s="38">
        <f>[6]Input!F382</f>
        <v>0</v>
      </c>
      <c r="G382" s="38">
        <f>[6]Input!G382</f>
        <v>0</v>
      </c>
      <c r="H382" s="38">
        <f>[6]Input!H382</f>
        <v>0</v>
      </c>
      <c r="I382" s="38">
        <f>[6]Input!I382</f>
        <v>0</v>
      </c>
      <c r="J382" s="38">
        <f>[6]Input!J382</f>
        <v>0</v>
      </c>
      <c r="K382" s="38">
        <f>[6]Input!K382</f>
        <v>0</v>
      </c>
      <c r="L382" s="38">
        <f>[6]Input!L382</f>
        <v>0</v>
      </c>
    </row>
    <row r="383" spans="1:12">
      <c r="A383" s="38">
        <f>[6]Input!A383</f>
        <v>0</v>
      </c>
      <c r="B383" s="38">
        <f>[6]Input!B383</f>
        <v>0</v>
      </c>
      <c r="C383" s="38">
        <f>[6]Input!C383</f>
        <v>0</v>
      </c>
      <c r="D383" s="38">
        <f>[6]Input!D383</f>
        <v>0</v>
      </c>
      <c r="E383" s="38">
        <f>[6]Input!E383</f>
        <v>0</v>
      </c>
      <c r="F383" s="38">
        <f>[6]Input!F383</f>
        <v>0</v>
      </c>
      <c r="G383" s="38">
        <f>[6]Input!G383</f>
        <v>0</v>
      </c>
      <c r="H383" s="38">
        <f>[6]Input!H383</f>
        <v>0</v>
      </c>
      <c r="I383" s="38">
        <f>[6]Input!I383</f>
        <v>0</v>
      </c>
      <c r="J383" s="38">
        <f>[6]Input!J383</f>
        <v>0</v>
      </c>
      <c r="K383" s="38">
        <f>[6]Input!K383</f>
        <v>0</v>
      </c>
      <c r="L383" s="38">
        <f>[6]Input!L383</f>
        <v>0</v>
      </c>
    </row>
    <row r="384" spans="1:12">
      <c r="A384" s="38">
        <f>[6]Input!A384</f>
        <v>0</v>
      </c>
      <c r="B384" s="38">
        <f>[6]Input!B384</f>
        <v>0</v>
      </c>
      <c r="C384" s="38">
        <f>[6]Input!C384</f>
        <v>0</v>
      </c>
      <c r="D384" s="38">
        <f>[6]Input!D384</f>
        <v>0</v>
      </c>
      <c r="E384" s="38">
        <f>[6]Input!E384</f>
        <v>0</v>
      </c>
      <c r="F384" s="38">
        <f>[6]Input!F384</f>
        <v>0</v>
      </c>
      <c r="G384" s="38">
        <f>[6]Input!G384</f>
        <v>0</v>
      </c>
      <c r="H384" s="38">
        <f>[6]Input!H384</f>
        <v>0</v>
      </c>
      <c r="I384" s="38">
        <f>[6]Input!I384</f>
        <v>0</v>
      </c>
      <c r="J384" s="38">
        <f>[6]Input!J384</f>
        <v>0</v>
      </c>
      <c r="K384" s="38">
        <f>[6]Input!K384</f>
        <v>0</v>
      </c>
      <c r="L384" s="38">
        <f>[6]Input!L384</f>
        <v>0</v>
      </c>
    </row>
    <row r="385" spans="1:12">
      <c r="A385" s="38">
        <f>[6]Input!A385</f>
        <v>0</v>
      </c>
      <c r="B385" s="38">
        <f>[6]Input!B385</f>
        <v>0</v>
      </c>
      <c r="C385" s="38">
        <f>[6]Input!C385</f>
        <v>0</v>
      </c>
      <c r="D385" s="38">
        <f>[6]Input!D385</f>
        <v>0</v>
      </c>
      <c r="E385" s="38">
        <f>[6]Input!E385</f>
        <v>0</v>
      </c>
      <c r="F385" s="38">
        <f>[6]Input!F385</f>
        <v>0</v>
      </c>
      <c r="G385" s="38">
        <f>[6]Input!G385</f>
        <v>0</v>
      </c>
      <c r="H385" s="38">
        <f>[6]Input!H385</f>
        <v>0</v>
      </c>
      <c r="I385" s="38">
        <f>[6]Input!I385</f>
        <v>0</v>
      </c>
      <c r="J385" s="38">
        <f>[6]Input!J385</f>
        <v>0</v>
      </c>
      <c r="K385" s="38">
        <f>[6]Input!K385</f>
        <v>0</v>
      </c>
      <c r="L385" s="38">
        <f>[6]Input!L385</f>
        <v>0</v>
      </c>
    </row>
    <row r="386" spans="1:12">
      <c r="A386" s="38">
        <f>[6]Input!A386</f>
        <v>0</v>
      </c>
      <c r="B386" s="38">
        <f>[6]Input!B386</f>
        <v>0</v>
      </c>
      <c r="C386" s="38">
        <f>[6]Input!C386</f>
        <v>0</v>
      </c>
      <c r="D386" s="38">
        <f>[6]Input!D386</f>
        <v>0</v>
      </c>
      <c r="E386" s="38">
        <f>[6]Input!E386</f>
        <v>0</v>
      </c>
      <c r="F386" s="38">
        <f>[6]Input!F386</f>
        <v>0</v>
      </c>
      <c r="G386" s="38">
        <f>[6]Input!G386</f>
        <v>0</v>
      </c>
      <c r="H386" s="38">
        <f>[6]Input!H386</f>
        <v>0</v>
      </c>
      <c r="I386" s="38">
        <f>[6]Input!I386</f>
        <v>0</v>
      </c>
      <c r="J386" s="38">
        <f>[6]Input!J386</f>
        <v>0</v>
      </c>
      <c r="K386" s="38">
        <f>[6]Input!K386</f>
        <v>0</v>
      </c>
      <c r="L386" s="38">
        <f>[6]Input!L386</f>
        <v>0</v>
      </c>
    </row>
    <row r="387" spans="1:12">
      <c r="A387" s="38">
        <f>[6]Input!A387</f>
        <v>0</v>
      </c>
      <c r="B387" s="38">
        <f>[6]Input!B387</f>
        <v>0</v>
      </c>
      <c r="C387" s="38">
        <f>[6]Input!C387</f>
        <v>0</v>
      </c>
      <c r="D387" s="38">
        <f>[6]Input!D387</f>
        <v>0</v>
      </c>
      <c r="E387" s="38">
        <f>[6]Input!E387</f>
        <v>0</v>
      </c>
      <c r="F387" s="38">
        <f>[6]Input!F387</f>
        <v>0</v>
      </c>
      <c r="G387" s="38">
        <f>[6]Input!G387</f>
        <v>0</v>
      </c>
      <c r="H387" s="38">
        <f>[6]Input!H387</f>
        <v>0</v>
      </c>
      <c r="I387" s="38">
        <f>[6]Input!I387</f>
        <v>0</v>
      </c>
      <c r="J387" s="38">
        <f>[6]Input!J387</f>
        <v>0</v>
      </c>
      <c r="K387" s="38">
        <f>[6]Input!K387</f>
        <v>0</v>
      </c>
      <c r="L387" s="38">
        <f>[6]Input!L387</f>
        <v>0</v>
      </c>
    </row>
    <row r="388" spans="1:12">
      <c r="A388" s="38">
        <f>[6]Input!A388</f>
        <v>0</v>
      </c>
      <c r="B388" s="38">
        <f>[6]Input!B388</f>
        <v>0</v>
      </c>
      <c r="C388" s="38">
        <f>[6]Input!C388</f>
        <v>0</v>
      </c>
      <c r="D388" s="38">
        <f>[6]Input!D388</f>
        <v>0</v>
      </c>
      <c r="E388" s="38">
        <f>[6]Input!E388</f>
        <v>0</v>
      </c>
      <c r="F388" s="38">
        <f>[6]Input!F388</f>
        <v>0</v>
      </c>
      <c r="G388" s="38">
        <f>[6]Input!G388</f>
        <v>0</v>
      </c>
      <c r="H388" s="38">
        <f>[6]Input!H388</f>
        <v>0</v>
      </c>
      <c r="I388" s="38">
        <f>[6]Input!I388</f>
        <v>0</v>
      </c>
      <c r="J388" s="38">
        <f>[6]Input!J388</f>
        <v>0</v>
      </c>
      <c r="K388" s="38">
        <f>[6]Input!K388</f>
        <v>0</v>
      </c>
      <c r="L388" s="38">
        <f>[6]Input!L388</f>
        <v>0</v>
      </c>
    </row>
    <row r="389" spans="1:12">
      <c r="A389" s="38">
        <f>[6]Input!A389</f>
        <v>0</v>
      </c>
      <c r="B389" s="38">
        <f>[6]Input!B389</f>
        <v>0</v>
      </c>
      <c r="C389" s="38">
        <f>[6]Input!C389</f>
        <v>0</v>
      </c>
      <c r="D389" s="38">
        <f>[6]Input!D389</f>
        <v>0</v>
      </c>
      <c r="E389" s="38">
        <f>[6]Input!E389</f>
        <v>0</v>
      </c>
      <c r="F389" s="38">
        <f>[6]Input!F389</f>
        <v>0</v>
      </c>
      <c r="G389" s="38">
        <f>[6]Input!G389</f>
        <v>0</v>
      </c>
      <c r="H389" s="38">
        <f>[6]Input!H389</f>
        <v>0</v>
      </c>
      <c r="I389" s="38">
        <f>[6]Input!I389</f>
        <v>0</v>
      </c>
      <c r="J389" s="38">
        <f>[6]Input!J389</f>
        <v>0</v>
      </c>
      <c r="K389" s="38">
        <f>[6]Input!K389</f>
        <v>0</v>
      </c>
      <c r="L389" s="38">
        <f>[6]Input!L389</f>
        <v>0</v>
      </c>
    </row>
    <row r="390" spans="1:12">
      <c r="A390" s="38">
        <f>[6]Input!A390</f>
        <v>0</v>
      </c>
      <c r="B390" s="38">
        <f>[6]Input!B390</f>
        <v>0</v>
      </c>
      <c r="C390" s="38">
        <f>[6]Input!C390</f>
        <v>0</v>
      </c>
      <c r="D390" s="38">
        <f>[6]Input!D390</f>
        <v>0</v>
      </c>
      <c r="E390" s="38">
        <f>[6]Input!E390</f>
        <v>0</v>
      </c>
      <c r="F390" s="38">
        <f>[6]Input!F390</f>
        <v>0</v>
      </c>
      <c r="G390" s="38">
        <f>[6]Input!G390</f>
        <v>0</v>
      </c>
      <c r="H390" s="38">
        <f>[6]Input!H390</f>
        <v>0</v>
      </c>
      <c r="I390" s="38">
        <f>[6]Input!I390</f>
        <v>0</v>
      </c>
      <c r="J390" s="38">
        <f>[6]Input!J390</f>
        <v>0</v>
      </c>
      <c r="K390" s="38">
        <f>[6]Input!K390</f>
        <v>0</v>
      </c>
      <c r="L390" s="38">
        <f>[6]Input!L390</f>
        <v>0</v>
      </c>
    </row>
    <row r="391" spans="1:12">
      <c r="A391" s="38">
        <f>[6]Input!A391</f>
        <v>0</v>
      </c>
      <c r="B391" s="38">
        <f>[6]Input!B391</f>
        <v>0</v>
      </c>
      <c r="C391" s="38">
        <f>[6]Input!C391</f>
        <v>0</v>
      </c>
      <c r="D391" s="38">
        <f>[6]Input!D391</f>
        <v>0</v>
      </c>
      <c r="E391" s="38">
        <f>[6]Input!E391</f>
        <v>0</v>
      </c>
      <c r="F391" s="38">
        <f>[6]Input!F391</f>
        <v>0</v>
      </c>
      <c r="G391" s="38">
        <f>[6]Input!G391</f>
        <v>0</v>
      </c>
      <c r="H391" s="38">
        <f>[6]Input!H391</f>
        <v>0</v>
      </c>
      <c r="I391" s="38">
        <f>[6]Input!I391</f>
        <v>0</v>
      </c>
      <c r="J391" s="38">
        <f>[6]Input!J391</f>
        <v>0</v>
      </c>
      <c r="K391" s="38">
        <f>[6]Input!K391</f>
        <v>0</v>
      </c>
      <c r="L391" s="38">
        <f>[6]Input!L391</f>
        <v>0</v>
      </c>
    </row>
    <row r="392" spans="1:12">
      <c r="A392" s="38">
        <f>[6]Input!A392</f>
        <v>0</v>
      </c>
      <c r="B392" s="38">
        <f>[6]Input!B392</f>
        <v>0</v>
      </c>
      <c r="C392" s="38">
        <f>[6]Input!C392</f>
        <v>0</v>
      </c>
      <c r="D392" s="38">
        <f>[6]Input!D392</f>
        <v>0</v>
      </c>
      <c r="E392" s="38">
        <f>[6]Input!E392</f>
        <v>0</v>
      </c>
      <c r="F392" s="38">
        <f>[6]Input!F392</f>
        <v>0</v>
      </c>
      <c r="G392" s="38">
        <f>[6]Input!G392</f>
        <v>0</v>
      </c>
      <c r="H392" s="38">
        <f>[6]Input!H392</f>
        <v>0</v>
      </c>
      <c r="I392" s="38">
        <f>[6]Input!I392</f>
        <v>0</v>
      </c>
      <c r="J392" s="38">
        <f>[6]Input!J392</f>
        <v>0</v>
      </c>
      <c r="K392" s="38">
        <f>[6]Input!K392</f>
        <v>0</v>
      </c>
      <c r="L392" s="38">
        <f>[6]Input!L392</f>
        <v>0</v>
      </c>
    </row>
    <row r="393" spans="1:12">
      <c r="A393" s="38">
        <f>[6]Input!A393</f>
        <v>0</v>
      </c>
      <c r="B393" s="38">
        <f>[6]Input!B393</f>
        <v>0</v>
      </c>
      <c r="C393" s="38">
        <f>[6]Input!C393</f>
        <v>0</v>
      </c>
      <c r="D393" s="38">
        <f>[6]Input!D393</f>
        <v>0</v>
      </c>
      <c r="E393" s="38">
        <f>[6]Input!E393</f>
        <v>0</v>
      </c>
      <c r="F393" s="38">
        <f>[6]Input!F393</f>
        <v>0</v>
      </c>
      <c r="G393" s="38">
        <f>[6]Input!G393</f>
        <v>0</v>
      </c>
      <c r="H393" s="38">
        <f>[6]Input!H393</f>
        <v>0</v>
      </c>
      <c r="I393" s="38">
        <f>[6]Input!I393</f>
        <v>0</v>
      </c>
      <c r="J393" s="38">
        <f>[6]Input!J393</f>
        <v>0</v>
      </c>
      <c r="K393" s="38">
        <f>[6]Input!K393</f>
        <v>0</v>
      </c>
      <c r="L393" s="38">
        <f>[6]Input!L393</f>
        <v>0</v>
      </c>
    </row>
    <row r="394" spans="1:12">
      <c r="A394" s="38">
        <f>[6]Input!A394</f>
        <v>0</v>
      </c>
      <c r="B394" s="38">
        <f>[6]Input!B394</f>
        <v>0</v>
      </c>
      <c r="C394" s="38">
        <f>[6]Input!C394</f>
        <v>0</v>
      </c>
      <c r="D394" s="38">
        <f>[6]Input!D394</f>
        <v>0</v>
      </c>
      <c r="E394" s="38">
        <f>[6]Input!E394</f>
        <v>0</v>
      </c>
      <c r="F394" s="38">
        <f>[6]Input!F394</f>
        <v>0</v>
      </c>
      <c r="G394" s="38">
        <f>[6]Input!G394</f>
        <v>0</v>
      </c>
      <c r="H394" s="38">
        <f>[6]Input!H394</f>
        <v>0</v>
      </c>
      <c r="I394" s="38">
        <f>[6]Input!I394</f>
        <v>0</v>
      </c>
      <c r="J394" s="38">
        <f>[6]Input!J394</f>
        <v>0</v>
      </c>
      <c r="K394" s="38">
        <f>[6]Input!K394</f>
        <v>0</v>
      </c>
      <c r="L394" s="38">
        <f>[6]Input!L394</f>
        <v>0</v>
      </c>
    </row>
    <row r="395" spans="1:12">
      <c r="A395" s="38">
        <f>[6]Input!A395</f>
        <v>0</v>
      </c>
      <c r="B395" s="38">
        <f>[6]Input!B395</f>
        <v>0</v>
      </c>
      <c r="C395" s="38">
        <f>[6]Input!C395</f>
        <v>0</v>
      </c>
      <c r="D395" s="38">
        <f>[6]Input!D395</f>
        <v>0</v>
      </c>
      <c r="E395" s="38">
        <f>[6]Input!E395</f>
        <v>0</v>
      </c>
      <c r="F395" s="38">
        <f>[6]Input!F395</f>
        <v>0</v>
      </c>
      <c r="G395" s="38">
        <f>[6]Input!G395</f>
        <v>0</v>
      </c>
      <c r="H395" s="38">
        <f>[6]Input!H395</f>
        <v>0</v>
      </c>
      <c r="I395" s="38">
        <f>[6]Input!I395</f>
        <v>0</v>
      </c>
      <c r="J395" s="38">
        <f>[6]Input!J395</f>
        <v>0</v>
      </c>
      <c r="K395" s="38">
        <f>[6]Input!K395</f>
        <v>0</v>
      </c>
      <c r="L395" s="38">
        <f>[6]Input!L395</f>
        <v>0</v>
      </c>
    </row>
    <row r="396" spans="1:12">
      <c r="A396" s="38">
        <f>[6]Input!A396</f>
        <v>0</v>
      </c>
      <c r="B396" s="38">
        <f>[6]Input!B396</f>
        <v>0</v>
      </c>
      <c r="C396" s="38">
        <f>[6]Input!C396</f>
        <v>0</v>
      </c>
      <c r="D396" s="38">
        <f>[6]Input!D396</f>
        <v>0</v>
      </c>
      <c r="E396" s="38">
        <f>[6]Input!E396</f>
        <v>0</v>
      </c>
      <c r="F396" s="38">
        <f>[6]Input!F396</f>
        <v>0</v>
      </c>
      <c r="G396" s="38">
        <f>[6]Input!G396</f>
        <v>0</v>
      </c>
      <c r="H396" s="38">
        <f>[6]Input!H396</f>
        <v>0</v>
      </c>
      <c r="I396" s="38">
        <f>[6]Input!I396</f>
        <v>0</v>
      </c>
      <c r="J396" s="38">
        <f>[6]Input!J396</f>
        <v>0</v>
      </c>
      <c r="K396" s="38">
        <f>[6]Input!K396</f>
        <v>0</v>
      </c>
      <c r="L396" s="38">
        <f>[6]Input!L396</f>
        <v>0</v>
      </c>
    </row>
    <row r="397" spans="1:12">
      <c r="A397" s="38">
        <f>[6]Input!A397</f>
        <v>0</v>
      </c>
      <c r="B397" s="38">
        <f>[6]Input!B397</f>
        <v>0</v>
      </c>
      <c r="C397" s="38">
        <f>[6]Input!C397</f>
        <v>0</v>
      </c>
      <c r="D397" s="38">
        <f>[6]Input!D397</f>
        <v>0</v>
      </c>
      <c r="E397" s="38">
        <f>[6]Input!E397</f>
        <v>0</v>
      </c>
      <c r="F397" s="38">
        <f>[6]Input!F397</f>
        <v>0</v>
      </c>
      <c r="G397" s="38">
        <f>[6]Input!G397</f>
        <v>0</v>
      </c>
      <c r="H397" s="38">
        <f>[6]Input!H397</f>
        <v>0</v>
      </c>
      <c r="I397" s="38">
        <f>[6]Input!I397</f>
        <v>0</v>
      </c>
      <c r="J397" s="38">
        <f>[6]Input!J397</f>
        <v>0</v>
      </c>
      <c r="K397" s="38">
        <f>[6]Input!K397</f>
        <v>0</v>
      </c>
      <c r="L397" s="38">
        <f>[6]Input!L397</f>
        <v>0</v>
      </c>
    </row>
    <row r="398" spans="1:12">
      <c r="A398" s="38">
        <f>[6]Input!A398</f>
        <v>0</v>
      </c>
      <c r="B398" s="38">
        <f>[6]Input!B398</f>
        <v>0</v>
      </c>
      <c r="C398" s="38">
        <f>[6]Input!C398</f>
        <v>0</v>
      </c>
      <c r="D398" s="38">
        <f>[6]Input!D398</f>
        <v>0</v>
      </c>
      <c r="E398" s="38">
        <f>[6]Input!E398</f>
        <v>0</v>
      </c>
      <c r="F398" s="38">
        <f>[6]Input!F398</f>
        <v>0</v>
      </c>
      <c r="G398" s="38">
        <f>[6]Input!G398</f>
        <v>0</v>
      </c>
      <c r="H398" s="38">
        <f>[6]Input!H398</f>
        <v>0</v>
      </c>
      <c r="I398" s="38">
        <f>[6]Input!I398</f>
        <v>0</v>
      </c>
      <c r="J398" s="38">
        <f>[6]Input!J398</f>
        <v>0</v>
      </c>
      <c r="K398" s="38">
        <f>[6]Input!K398</f>
        <v>0</v>
      </c>
      <c r="L398" s="38">
        <f>[6]Input!L398</f>
        <v>0</v>
      </c>
    </row>
    <row r="399" spans="1:12">
      <c r="A399" s="38">
        <f>[6]Input!A399</f>
        <v>0</v>
      </c>
      <c r="B399" s="38">
        <f>[6]Input!B399</f>
        <v>0</v>
      </c>
      <c r="C399" s="38">
        <f>[6]Input!C399</f>
        <v>0</v>
      </c>
      <c r="D399" s="38">
        <f>[6]Input!D399</f>
        <v>0</v>
      </c>
      <c r="E399" s="38">
        <f>[6]Input!E399</f>
        <v>0</v>
      </c>
      <c r="F399" s="38">
        <f>[6]Input!F399</f>
        <v>0</v>
      </c>
      <c r="G399" s="38">
        <f>[6]Input!G399</f>
        <v>0</v>
      </c>
      <c r="H399" s="38">
        <f>[6]Input!H399</f>
        <v>0</v>
      </c>
      <c r="I399" s="38">
        <f>[6]Input!I399</f>
        <v>0</v>
      </c>
      <c r="J399" s="38">
        <f>[6]Input!J399</f>
        <v>0</v>
      </c>
      <c r="K399" s="38">
        <f>[6]Input!K399</f>
        <v>0</v>
      </c>
      <c r="L399" s="38">
        <f>[6]Input!L399</f>
        <v>0</v>
      </c>
    </row>
    <row r="400" spans="1:12">
      <c r="A400" s="38">
        <f>[6]Input!A400</f>
        <v>0</v>
      </c>
      <c r="B400" s="38">
        <f>[6]Input!B400</f>
        <v>0</v>
      </c>
      <c r="C400" s="38">
        <f>[6]Input!C400</f>
        <v>0</v>
      </c>
      <c r="D400" s="38">
        <f>[6]Input!D400</f>
        <v>0</v>
      </c>
      <c r="E400" s="38">
        <f>[6]Input!E400</f>
        <v>0</v>
      </c>
      <c r="F400" s="38">
        <f>[6]Input!F400</f>
        <v>0</v>
      </c>
      <c r="G400" s="38">
        <f>[6]Input!G400</f>
        <v>0</v>
      </c>
      <c r="H400" s="38">
        <f>[6]Input!H400</f>
        <v>0</v>
      </c>
      <c r="I400" s="38">
        <f>[6]Input!I400</f>
        <v>0</v>
      </c>
      <c r="J400" s="38">
        <f>[6]Input!J400</f>
        <v>0</v>
      </c>
      <c r="K400" s="38">
        <f>[6]Input!K400</f>
        <v>0</v>
      </c>
      <c r="L400" s="38">
        <f>[6]Input!L400</f>
        <v>0</v>
      </c>
    </row>
    <row r="401" spans="1:12">
      <c r="A401" s="38">
        <f>[6]Input!A401</f>
        <v>0</v>
      </c>
      <c r="B401" s="38">
        <f>[6]Input!B401</f>
        <v>0</v>
      </c>
      <c r="C401" s="38">
        <f>[6]Input!C401</f>
        <v>0</v>
      </c>
      <c r="D401" s="38">
        <f>[6]Input!D401</f>
        <v>0</v>
      </c>
      <c r="E401" s="38">
        <f>[6]Input!E401</f>
        <v>0</v>
      </c>
      <c r="F401" s="38">
        <f>[6]Input!F401</f>
        <v>0</v>
      </c>
      <c r="G401" s="38">
        <f>[6]Input!G401</f>
        <v>0</v>
      </c>
      <c r="H401" s="38">
        <f>[6]Input!H401</f>
        <v>0</v>
      </c>
      <c r="I401" s="38">
        <f>[6]Input!I401</f>
        <v>0</v>
      </c>
      <c r="J401" s="38">
        <f>[6]Input!J401</f>
        <v>0</v>
      </c>
      <c r="K401" s="38">
        <f>[6]Input!K401</f>
        <v>0</v>
      </c>
      <c r="L401" s="38">
        <f>[6]Input!L401</f>
        <v>0</v>
      </c>
    </row>
    <row r="402" spans="1:12">
      <c r="A402" s="38">
        <f>[6]Input!A402</f>
        <v>0</v>
      </c>
      <c r="B402" s="38">
        <f>[6]Input!B402</f>
        <v>0</v>
      </c>
      <c r="C402" s="38">
        <f>[6]Input!C402</f>
        <v>0</v>
      </c>
      <c r="D402" s="38">
        <f>[6]Input!D402</f>
        <v>0</v>
      </c>
      <c r="E402" s="38">
        <f>[6]Input!E402</f>
        <v>0</v>
      </c>
      <c r="F402" s="38">
        <f>[6]Input!F402</f>
        <v>0</v>
      </c>
      <c r="G402" s="38">
        <f>[6]Input!G402</f>
        <v>0</v>
      </c>
      <c r="H402" s="38">
        <f>[6]Input!H402</f>
        <v>0</v>
      </c>
      <c r="I402" s="38">
        <f>[6]Input!I402</f>
        <v>0</v>
      </c>
      <c r="J402" s="38">
        <f>[6]Input!J402</f>
        <v>0</v>
      </c>
      <c r="K402" s="38">
        <f>[6]Input!K402</f>
        <v>0</v>
      </c>
      <c r="L402" s="38">
        <f>[6]Input!L402</f>
        <v>0</v>
      </c>
    </row>
    <row r="403" spans="1:12">
      <c r="A403" s="38">
        <f>[6]Input!A403</f>
        <v>0</v>
      </c>
      <c r="B403" s="38">
        <f>[6]Input!B403</f>
        <v>0</v>
      </c>
      <c r="C403" s="38">
        <f>[6]Input!C403</f>
        <v>0</v>
      </c>
      <c r="D403" s="38">
        <f>[6]Input!D403</f>
        <v>0</v>
      </c>
      <c r="E403" s="38">
        <f>[6]Input!E403</f>
        <v>0</v>
      </c>
      <c r="F403" s="38">
        <f>[6]Input!F403</f>
        <v>0</v>
      </c>
      <c r="G403" s="38">
        <f>[6]Input!G403</f>
        <v>0</v>
      </c>
      <c r="H403" s="38">
        <f>[6]Input!H403</f>
        <v>0</v>
      </c>
      <c r="I403" s="38">
        <f>[6]Input!I403</f>
        <v>0</v>
      </c>
      <c r="J403" s="38">
        <f>[6]Input!J403</f>
        <v>0</v>
      </c>
      <c r="K403" s="38">
        <f>[6]Input!K403</f>
        <v>0</v>
      </c>
      <c r="L403" s="38">
        <f>[6]Input!L403</f>
        <v>0</v>
      </c>
    </row>
    <row r="404" spans="1:12">
      <c r="A404" s="38">
        <f>[6]Input!A404</f>
        <v>0</v>
      </c>
      <c r="B404" s="38">
        <f>[6]Input!B404</f>
        <v>0</v>
      </c>
      <c r="C404" s="38">
        <f>[6]Input!C404</f>
        <v>0</v>
      </c>
      <c r="D404" s="38">
        <f>[6]Input!D404</f>
        <v>0</v>
      </c>
      <c r="E404" s="38">
        <f>[6]Input!E404</f>
        <v>0</v>
      </c>
      <c r="F404" s="38">
        <f>[6]Input!F404</f>
        <v>0</v>
      </c>
      <c r="G404" s="38">
        <f>[6]Input!G404</f>
        <v>0</v>
      </c>
      <c r="H404" s="38">
        <f>[6]Input!H404</f>
        <v>0</v>
      </c>
      <c r="I404" s="38">
        <f>[6]Input!I404</f>
        <v>0</v>
      </c>
      <c r="J404" s="38">
        <f>[6]Input!J404</f>
        <v>0</v>
      </c>
      <c r="K404" s="38">
        <f>[6]Input!K404</f>
        <v>0</v>
      </c>
      <c r="L404" s="38">
        <f>[6]Input!L404</f>
        <v>0</v>
      </c>
    </row>
    <row r="405" spans="1:12">
      <c r="A405" s="38">
        <f>[6]Input!A405</f>
        <v>0</v>
      </c>
      <c r="B405" s="38">
        <f>[6]Input!B405</f>
        <v>0</v>
      </c>
      <c r="C405" s="38">
        <f>[6]Input!C405</f>
        <v>0</v>
      </c>
      <c r="D405" s="38">
        <f>[6]Input!D405</f>
        <v>0</v>
      </c>
      <c r="E405" s="38">
        <f>[6]Input!E405</f>
        <v>0</v>
      </c>
      <c r="F405" s="38">
        <f>[6]Input!F405</f>
        <v>0</v>
      </c>
      <c r="G405" s="38">
        <f>[6]Input!G405</f>
        <v>0</v>
      </c>
      <c r="H405" s="38">
        <f>[6]Input!H405</f>
        <v>0</v>
      </c>
      <c r="I405" s="38">
        <f>[6]Input!I405</f>
        <v>0</v>
      </c>
      <c r="J405" s="38">
        <f>[6]Input!J405</f>
        <v>0</v>
      </c>
      <c r="K405" s="38">
        <f>[6]Input!K405</f>
        <v>0</v>
      </c>
      <c r="L405" s="38">
        <f>[6]Input!L405</f>
        <v>0</v>
      </c>
    </row>
    <row r="406" spans="1:12">
      <c r="A406" s="38">
        <f>[6]Input!A406</f>
        <v>0</v>
      </c>
      <c r="B406" s="38">
        <f>[6]Input!B406</f>
        <v>0</v>
      </c>
      <c r="C406" s="38">
        <f>[6]Input!C406</f>
        <v>0</v>
      </c>
      <c r="D406" s="38">
        <f>[6]Input!D406</f>
        <v>0</v>
      </c>
      <c r="E406" s="38">
        <f>[6]Input!E406</f>
        <v>0</v>
      </c>
      <c r="F406" s="38">
        <f>[6]Input!F406</f>
        <v>0</v>
      </c>
      <c r="G406" s="38">
        <f>[6]Input!G406</f>
        <v>0</v>
      </c>
      <c r="H406" s="38">
        <f>[6]Input!H406</f>
        <v>0</v>
      </c>
      <c r="I406" s="38">
        <f>[6]Input!I406</f>
        <v>0</v>
      </c>
      <c r="J406" s="38">
        <f>[6]Input!J406</f>
        <v>0</v>
      </c>
      <c r="K406" s="38">
        <f>[6]Input!K406</f>
        <v>0</v>
      </c>
      <c r="L406" s="38">
        <f>[6]Input!L406</f>
        <v>0</v>
      </c>
    </row>
    <row r="407" spans="1:12">
      <c r="A407" s="38">
        <f>[6]Input!A407</f>
        <v>0</v>
      </c>
      <c r="B407" s="38">
        <f>[6]Input!B407</f>
        <v>0</v>
      </c>
      <c r="C407" s="38">
        <f>[6]Input!C407</f>
        <v>0</v>
      </c>
      <c r="D407" s="38">
        <f>[6]Input!D407</f>
        <v>0</v>
      </c>
      <c r="E407" s="38">
        <f>[6]Input!E407</f>
        <v>0</v>
      </c>
      <c r="F407" s="38">
        <f>[6]Input!F407</f>
        <v>0</v>
      </c>
      <c r="G407" s="38">
        <f>[6]Input!G407</f>
        <v>0</v>
      </c>
      <c r="H407" s="38">
        <f>[6]Input!H407</f>
        <v>0</v>
      </c>
      <c r="I407" s="38">
        <f>[6]Input!I407</f>
        <v>0</v>
      </c>
      <c r="J407" s="38">
        <f>[6]Input!J407</f>
        <v>0</v>
      </c>
      <c r="K407" s="38">
        <f>[6]Input!K407</f>
        <v>0</v>
      </c>
      <c r="L407" s="38">
        <f>[6]Input!L407</f>
        <v>0</v>
      </c>
    </row>
    <row r="408" spans="1:12">
      <c r="A408" s="38">
        <f>[6]Input!A408</f>
        <v>0</v>
      </c>
      <c r="B408" s="38">
        <f>[6]Input!B408</f>
        <v>0</v>
      </c>
      <c r="C408" s="38">
        <f>[6]Input!C408</f>
        <v>0</v>
      </c>
      <c r="D408" s="38">
        <f>[6]Input!D408</f>
        <v>0</v>
      </c>
      <c r="E408" s="38">
        <f>[6]Input!E408</f>
        <v>0</v>
      </c>
      <c r="F408" s="38">
        <f>[6]Input!F408</f>
        <v>0</v>
      </c>
      <c r="G408" s="38">
        <f>[6]Input!G408</f>
        <v>0</v>
      </c>
      <c r="H408" s="38">
        <f>[6]Input!H408</f>
        <v>0</v>
      </c>
      <c r="I408" s="38">
        <f>[6]Input!I408</f>
        <v>0</v>
      </c>
      <c r="J408" s="38">
        <f>[6]Input!J408</f>
        <v>0</v>
      </c>
      <c r="K408" s="38">
        <f>[6]Input!K408</f>
        <v>0</v>
      </c>
      <c r="L408" s="38">
        <f>[6]Input!L408</f>
        <v>0</v>
      </c>
    </row>
    <row r="409" spans="1:12">
      <c r="A409" s="38">
        <f>[6]Input!A409</f>
        <v>0</v>
      </c>
      <c r="B409" s="38">
        <f>[6]Input!B409</f>
        <v>0</v>
      </c>
      <c r="C409" s="38">
        <f>[6]Input!C409</f>
        <v>0</v>
      </c>
      <c r="D409" s="38">
        <f>[6]Input!D409</f>
        <v>0</v>
      </c>
      <c r="E409" s="38">
        <f>[6]Input!E409</f>
        <v>0</v>
      </c>
      <c r="F409" s="38">
        <f>[6]Input!F409</f>
        <v>0</v>
      </c>
      <c r="G409" s="38">
        <f>[6]Input!G409</f>
        <v>0</v>
      </c>
      <c r="H409" s="38">
        <f>[6]Input!H409</f>
        <v>0</v>
      </c>
      <c r="I409" s="38">
        <f>[6]Input!I409</f>
        <v>0</v>
      </c>
      <c r="J409" s="38">
        <f>[6]Input!J409</f>
        <v>0</v>
      </c>
      <c r="K409" s="38">
        <f>[6]Input!K409</f>
        <v>0</v>
      </c>
      <c r="L409" s="38">
        <f>[6]Input!L409</f>
        <v>0</v>
      </c>
    </row>
    <row r="410" spans="1:12">
      <c r="A410" s="38">
        <f>[6]Input!A410</f>
        <v>0</v>
      </c>
      <c r="B410" s="38">
        <f>[6]Input!B410</f>
        <v>0</v>
      </c>
      <c r="C410" s="38">
        <f>[6]Input!C410</f>
        <v>0</v>
      </c>
      <c r="D410" s="38">
        <f>[6]Input!D410</f>
        <v>0</v>
      </c>
      <c r="E410" s="38">
        <f>[6]Input!E410</f>
        <v>0</v>
      </c>
      <c r="F410" s="38">
        <f>[6]Input!F410</f>
        <v>0</v>
      </c>
      <c r="G410" s="38">
        <f>[6]Input!G410</f>
        <v>0</v>
      </c>
      <c r="H410" s="38">
        <f>[6]Input!H410</f>
        <v>0</v>
      </c>
      <c r="I410" s="38">
        <f>[6]Input!I410</f>
        <v>0</v>
      </c>
      <c r="J410" s="38">
        <f>[6]Input!J410</f>
        <v>0</v>
      </c>
      <c r="K410" s="38">
        <f>[6]Input!K410</f>
        <v>0</v>
      </c>
      <c r="L410" s="38">
        <f>[6]Input!L410</f>
        <v>0</v>
      </c>
    </row>
    <row r="411" spans="1:12">
      <c r="A411" s="38">
        <f>[6]Input!A411</f>
        <v>0</v>
      </c>
      <c r="B411" s="38">
        <f>[6]Input!B411</f>
        <v>0</v>
      </c>
      <c r="C411" s="38">
        <f>[6]Input!C411</f>
        <v>0</v>
      </c>
      <c r="D411" s="38">
        <f>[6]Input!D411</f>
        <v>0</v>
      </c>
      <c r="E411" s="38">
        <f>[6]Input!E411</f>
        <v>0</v>
      </c>
      <c r="F411" s="38">
        <f>[6]Input!F411</f>
        <v>0</v>
      </c>
      <c r="G411" s="38">
        <f>[6]Input!G411</f>
        <v>0</v>
      </c>
      <c r="H411" s="38">
        <f>[6]Input!H411</f>
        <v>0</v>
      </c>
      <c r="I411" s="38">
        <f>[6]Input!I411</f>
        <v>0</v>
      </c>
      <c r="J411" s="38">
        <f>[6]Input!J411</f>
        <v>0</v>
      </c>
      <c r="K411" s="38">
        <f>[6]Input!K411</f>
        <v>0</v>
      </c>
      <c r="L411" s="38">
        <f>[6]Input!L411</f>
        <v>0</v>
      </c>
    </row>
    <row r="412" spans="1:12">
      <c r="A412" s="38">
        <f>[6]Input!A412</f>
        <v>0</v>
      </c>
      <c r="B412" s="38">
        <f>[6]Input!B412</f>
        <v>0</v>
      </c>
      <c r="C412" s="38">
        <f>[6]Input!C412</f>
        <v>0</v>
      </c>
      <c r="D412" s="38">
        <f>[6]Input!D412</f>
        <v>0</v>
      </c>
      <c r="E412" s="38">
        <f>[6]Input!E412</f>
        <v>0</v>
      </c>
      <c r="F412" s="38">
        <f>[6]Input!F412</f>
        <v>0</v>
      </c>
      <c r="G412" s="38">
        <f>[6]Input!G412</f>
        <v>0</v>
      </c>
      <c r="H412" s="38">
        <f>[6]Input!H412</f>
        <v>0</v>
      </c>
      <c r="I412" s="38">
        <f>[6]Input!I412</f>
        <v>0</v>
      </c>
      <c r="J412" s="38">
        <f>[6]Input!J412</f>
        <v>0</v>
      </c>
      <c r="K412" s="38">
        <f>[6]Input!K412</f>
        <v>0</v>
      </c>
      <c r="L412" s="38">
        <f>[6]Input!L412</f>
        <v>0</v>
      </c>
    </row>
    <row r="413" spans="1:12">
      <c r="A413" s="38">
        <f>[6]Input!A413</f>
        <v>0</v>
      </c>
      <c r="B413" s="38">
        <f>[6]Input!B413</f>
        <v>0</v>
      </c>
      <c r="C413" s="38">
        <f>[6]Input!C413</f>
        <v>0</v>
      </c>
      <c r="D413" s="38">
        <f>[6]Input!D413</f>
        <v>0</v>
      </c>
      <c r="E413" s="38">
        <f>[6]Input!E413</f>
        <v>0</v>
      </c>
      <c r="F413" s="38">
        <f>[6]Input!F413</f>
        <v>0</v>
      </c>
      <c r="G413" s="38">
        <f>[6]Input!G413</f>
        <v>0</v>
      </c>
      <c r="H413" s="38">
        <f>[6]Input!H413</f>
        <v>0</v>
      </c>
      <c r="I413" s="38">
        <f>[6]Input!I413</f>
        <v>0</v>
      </c>
      <c r="J413" s="38">
        <f>[6]Input!J413</f>
        <v>0</v>
      </c>
      <c r="K413" s="38">
        <f>[6]Input!K413</f>
        <v>0</v>
      </c>
      <c r="L413" s="38">
        <f>[6]Input!L413</f>
        <v>0</v>
      </c>
    </row>
    <row r="414" spans="1:12">
      <c r="A414" s="38">
        <f>[6]Input!A414</f>
        <v>0</v>
      </c>
      <c r="B414" s="38">
        <f>[6]Input!B414</f>
        <v>0</v>
      </c>
      <c r="C414" s="38">
        <f>[6]Input!C414</f>
        <v>0</v>
      </c>
      <c r="D414" s="38">
        <f>[6]Input!D414</f>
        <v>0</v>
      </c>
      <c r="E414" s="38">
        <f>[6]Input!E414</f>
        <v>0</v>
      </c>
      <c r="F414" s="38">
        <f>[6]Input!F414</f>
        <v>0</v>
      </c>
      <c r="G414" s="38">
        <f>[6]Input!G414</f>
        <v>0</v>
      </c>
      <c r="H414" s="38">
        <f>[6]Input!H414</f>
        <v>0</v>
      </c>
      <c r="I414" s="38">
        <f>[6]Input!I414</f>
        <v>0</v>
      </c>
      <c r="J414" s="38">
        <f>[6]Input!J414</f>
        <v>0</v>
      </c>
      <c r="K414" s="38">
        <f>[6]Input!K414</f>
        <v>0</v>
      </c>
      <c r="L414" s="38">
        <f>[6]Input!L414</f>
        <v>0</v>
      </c>
    </row>
    <row r="415" spans="1:12">
      <c r="A415" s="38">
        <f>[6]Input!A415</f>
        <v>0</v>
      </c>
      <c r="B415" s="38">
        <f>[6]Input!B415</f>
        <v>0</v>
      </c>
      <c r="C415" s="38">
        <f>[6]Input!C415</f>
        <v>0</v>
      </c>
      <c r="D415" s="38">
        <f>[6]Input!D415</f>
        <v>0</v>
      </c>
      <c r="E415" s="38">
        <f>[6]Input!E415</f>
        <v>0</v>
      </c>
      <c r="F415" s="38">
        <f>[6]Input!F415</f>
        <v>0</v>
      </c>
      <c r="G415" s="38">
        <f>[6]Input!G415</f>
        <v>0</v>
      </c>
      <c r="H415" s="38">
        <f>[6]Input!H415</f>
        <v>0</v>
      </c>
      <c r="I415" s="38">
        <f>[6]Input!I415</f>
        <v>0</v>
      </c>
      <c r="J415" s="38">
        <f>[6]Input!J415</f>
        <v>0</v>
      </c>
      <c r="K415" s="38">
        <f>[6]Input!K415</f>
        <v>0</v>
      </c>
      <c r="L415" s="38">
        <f>[6]Input!L415</f>
        <v>0</v>
      </c>
    </row>
    <row r="416" spans="1:12">
      <c r="A416" s="38">
        <f>[6]Input!A416</f>
        <v>0</v>
      </c>
      <c r="B416" s="38">
        <f>[6]Input!B416</f>
        <v>0</v>
      </c>
      <c r="C416" s="38">
        <f>[6]Input!C416</f>
        <v>0</v>
      </c>
      <c r="D416" s="38">
        <f>[6]Input!D416</f>
        <v>0</v>
      </c>
      <c r="E416" s="38">
        <f>[6]Input!E416</f>
        <v>0</v>
      </c>
      <c r="F416" s="38">
        <f>[6]Input!F416</f>
        <v>0</v>
      </c>
      <c r="G416" s="38">
        <f>[6]Input!G416</f>
        <v>0</v>
      </c>
      <c r="H416" s="38">
        <f>[6]Input!H416</f>
        <v>0</v>
      </c>
      <c r="I416" s="38">
        <f>[6]Input!I416</f>
        <v>0</v>
      </c>
      <c r="J416" s="38">
        <f>[6]Input!J416</f>
        <v>0</v>
      </c>
      <c r="K416" s="38">
        <f>[6]Input!K416</f>
        <v>0</v>
      </c>
      <c r="L416" s="38">
        <f>[6]Input!L416</f>
        <v>0</v>
      </c>
    </row>
    <row r="417" spans="1:12">
      <c r="A417" s="38">
        <f>[6]Input!A417</f>
        <v>0</v>
      </c>
      <c r="B417" s="38">
        <f>[6]Input!B417</f>
        <v>0</v>
      </c>
      <c r="C417" s="38">
        <f>[6]Input!C417</f>
        <v>0</v>
      </c>
      <c r="D417" s="38">
        <f>[6]Input!D417</f>
        <v>0</v>
      </c>
      <c r="E417" s="38">
        <f>[6]Input!E417</f>
        <v>0</v>
      </c>
      <c r="F417" s="38">
        <f>[6]Input!F417</f>
        <v>0</v>
      </c>
      <c r="G417" s="38">
        <f>[6]Input!G417</f>
        <v>0</v>
      </c>
      <c r="H417" s="38">
        <f>[6]Input!H417</f>
        <v>0</v>
      </c>
      <c r="I417" s="38">
        <f>[6]Input!I417</f>
        <v>0</v>
      </c>
      <c r="J417" s="38">
        <f>[6]Input!J417</f>
        <v>0</v>
      </c>
      <c r="K417" s="38">
        <f>[6]Input!K417</f>
        <v>0</v>
      </c>
      <c r="L417" s="38">
        <f>[6]Input!L417</f>
        <v>0</v>
      </c>
    </row>
    <row r="418" spans="1:12">
      <c r="A418" s="38">
        <f>[6]Input!A418</f>
        <v>0</v>
      </c>
      <c r="B418" s="38">
        <f>[6]Input!B418</f>
        <v>0</v>
      </c>
      <c r="C418" s="38">
        <f>[6]Input!C418</f>
        <v>0</v>
      </c>
      <c r="D418" s="38">
        <f>[6]Input!D418</f>
        <v>0</v>
      </c>
      <c r="E418" s="38">
        <f>[6]Input!E418</f>
        <v>0</v>
      </c>
      <c r="F418" s="38">
        <f>[6]Input!F418</f>
        <v>0</v>
      </c>
      <c r="G418" s="38">
        <f>[6]Input!G418</f>
        <v>0</v>
      </c>
      <c r="H418" s="38">
        <f>[6]Input!H418</f>
        <v>0</v>
      </c>
      <c r="I418" s="38">
        <f>[6]Input!I418</f>
        <v>0</v>
      </c>
      <c r="J418" s="38">
        <f>[6]Input!J418</f>
        <v>0</v>
      </c>
      <c r="K418" s="38">
        <f>[6]Input!K418</f>
        <v>0</v>
      </c>
      <c r="L418" s="38">
        <f>[6]Input!L418</f>
        <v>0</v>
      </c>
    </row>
    <row r="419" spans="1:12">
      <c r="A419" s="38">
        <f>[6]Input!A419</f>
        <v>0</v>
      </c>
      <c r="B419" s="38">
        <f>[6]Input!B419</f>
        <v>0</v>
      </c>
      <c r="C419" s="38">
        <f>[6]Input!C419</f>
        <v>0</v>
      </c>
      <c r="D419" s="38">
        <f>[6]Input!D419</f>
        <v>0</v>
      </c>
      <c r="E419" s="38">
        <f>[6]Input!E419</f>
        <v>0</v>
      </c>
      <c r="F419" s="38">
        <f>[6]Input!F419</f>
        <v>0</v>
      </c>
      <c r="G419" s="38">
        <f>[6]Input!G419</f>
        <v>0</v>
      </c>
      <c r="H419" s="38">
        <f>[6]Input!H419</f>
        <v>0</v>
      </c>
      <c r="I419" s="38">
        <f>[6]Input!I419</f>
        <v>0</v>
      </c>
      <c r="J419" s="38">
        <f>[6]Input!J419</f>
        <v>0</v>
      </c>
      <c r="K419" s="38">
        <f>[6]Input!K419</f>
        <v>0</v>
      </c>
      <c r="L419" s="38">
        <f>[6]Input!L419</f>
        <v>0</v>
      </c>
    </row>
    <row r="420" spans="1:12">
      <c r="A420" s="38">
        <f>[6]Input!A420</f>
        <v>0</v>
      </c>
      <c r="B420" s="38">
        <f>[6]Input!B420</f>
        <v>0</v>
      </c>
      <c r="C420" s="38">
        <f>[6]Input!C420</f>
        <v>0</v>
      </c>
      <c r="D420" s="38">
        <f>[6]Input!D420</f>
        <v>0</v>
      </c>
      <c r="E420" s="38">
        <f>[6]Input!E420</f>
        <v>0</v>
      </c>
      <c r="F420" s="38">
        <f>[6]Input!F420</f>
        <v>0</v>
      </c>
      <c r="G420" s="38">
        <f>[6]Input!G420</f>
        <v>0</v>
      </c>
      <c r="H420" s="38">
        <f>[6]Input!H420</f>
        <v>0</v>
      </c>
      <c r="I420" s="38">
        <f>[6]Input!I420</f>
        <v>0</v>
      </c>
      <c r="J420" s="38">
        <f>[6]Input!J420</f>
        <v>0</v>
      </c>
      <c r="K420" s="38">
        <f>[6]Input!K420</f>
        <v>0</v>
      </c>
      <c r="L420" s="38">
        <f>[6]Input!L420</f>
        <v>0</v>
      </c>
    </row>
    <row r="421" spans="1:12">
      <c r="A421" s="38">
        <f>[6]Input!A421</f>
        <v>0</v>
      </c>
      <c r="B421" s="38">
        <f>[6]Input!B421</f>
        <v>0</v>
      </c>
      <c r="C421" s="38">
        <f>[6]Input!C421</f>
        <v>0</v>
      </c>
      <c r="D421" s="38">
        <f>[6]Input!D421</f>
        <v>0</v>
      </c>
      <c r="E421" s="38">
        <f>[6]Input!E421</f>
        <v>0</v>
      </c>
      <c r="F421" s="38">
        <f>[6]Input!F421</f>
        <v>0</v>
      </c>
      <c r="G421" s="38">
        <f>[6]Input!G421</f>
        <v>0</v>
      </c>
      <c r="H421" s="38">
        <f>[6]Input!H421</f>
        <v>0</v>
      </c>
      <c r="I421" s="38">
        <f>[6]Input!I421</f>
        <v>0</v>
      </c>
      <c r="J421" s="38">
        <f>[6]Input!J421</f>
        <v>0</v>
      </c>
      <c r="K421" s="38">
        <f>[6]Input!K421</f>
        <v>0</v>
      </c>
      <c r="L421" s="38">
        <f>[6]Input!L421</f>
        <v>0</v>
      </c>
    </row>
    <row r="422" spans="1:12">
      <c r="A422" s="38">
        <f>[6]Input!A422</f>
        <v>0</v>
      </c>
      <c r="B422" s="38">
        <f>[6]Input!B422</f>
        <v>0</v>
      </c>
      <c r="C422" s="38">
        <f>[6]Input!C422</f>
        <v>0</v>
      </c>
      <c r="D422" s="38">
        <f>[6]Input!D422</f>
        <v>0</v>
      </c>
      <c r="E422" s="38">
        <f>[6]Input!E422</f>
        <v>0</v>
      </c>
      <c r="F422" s="38">
        <f>[6]Input!F422</f>
        <v>0</v>
      </c>
      <c r="G422" s="38">
        <f>[6]Input!G422</f>
        <v>0</v>
      </c>
      <c r="H422" s="38">
        <f>[6]Input!H422</f>
        <v>0</v>
      </c>
      <c r="I422" s="38">
        <f>[6]Input!I422</f>
        <v>0</v>
      </c>
      <c r="J422" s="38">
        <f>[6]Input!J422</f>
        <v>0</v>
      </c>
      <c r="K422" s="38">
        <f>[6]Input!K422</f>
        <v>0</v>
      </c>
      <c r="L422" s="38">
        <f>[6]Input!L422</f>
        <v>0</v>
      </c>
    </row>
    <row r="423" spans="1:12">
      <c r="A423" s="38">
        <f>[6]Input!A423</f>
        <v>0</v>
      </c>
      <c r="B423" s="38">
        <f>[6]Input!B423</f>
        <v>0</v>
      </c>
      <c r="C423" s="38">
        <f>[6]Input!C423</f>
        <v>0</v>
      </c>
      <c r="D423" s="38">
        <f>[6]Input!D423</f>
        <v>0</v>
      </c>
      <c r="E423" s="38">
        <f>[6]Input!E423</f>
        <v>0</v>
      </c>
      <c r="F423" s="38">
        <f>[6]Input!F423</f>
        <v>0</v>
      </c>
      <c r="G423" s="38">
        <f>[6]Input!G423</f>
        <v>0</v>
      </c>
      <c r="H423" s="38">
        <f>[6]Input!H423</f>
        <v>0</v>
      </c>
      <c r="I423" s="38">
        <f>[6]Input!I423</f>
        <v>0</v>
      </c>
      <c r="J423" s="38">
        <f>[6]Input!J423</f>
        <v>0</v>
      </c>
      <c r="K423" s="38">
        <f>[6]Input!K423</f>
        <v>0</v>
      </c>
      <c r="L423" s="38">
        <f>[6]Input!L423</f>
        <v>0</v>
      </c>
    </row>
    <row r="424" spans="1:12">
      <c r="A424" s="38">
        <f>[6]Input!A424</f>
        <v>0</v>
      </c>
      <c r="B424" s="38">
        <f>[6]Input!B424</f>
        <v>0</v>
      </c>
      <c r="C424" s="38">
        <f>[6]Input!C424</f>
        <v>0</v>
      </c>
      <c r="D424" s="38">
        <f>[6]Input!D424</f>
        <v>0</v>
      </c>
      <c r="E424" s="38">
        <f>[6]Input!E424</f>
        <v>0</v>
      </c>
      <c r="F424" s="38">
        <f>[6]Input!F424</f>
        <v>0</v>
      </c>
      <c r="G424" s="38">
        <f>[6]Input!G424</f>
        <v>0</v>
      </c>
      <c r="H424" s="38">
        <f>[6]Input!H424</f>
        <v>0</v>
      </c>
      <c r="I424" s="38">
        <f>[6]Input!I424</f>
        <v>0</v>
      </c>
      <c r="J424" s="38">
        <f>[6]Input!J424</f>
        <v>0</v>
      </c>
      <c r="K424" s="38">
        <f>[6]Input!K424</f>
        <v>0</v>
      </c>
      <c r="L424" s="38">
        <f>[6]Input!L424</f>
        <v>0</v>
      </c>
    </row>
    <row r="425" spans="1:12">
      <c r="A425" s="38">
        <f>[6]Input!A425</f>
        <v>0</v>
      </c>
      <c r="B425" s="38">
        <f>[6]Input!B425</f>
        <v>0</v>
      </c>
      <c r="C425" s="38">
        <f>[6]Input!C425</f>
        <v>0</v>
      </c>
      <c r="D425" s="38">
        <f>[6]Input!D425</f>
        <v>0</v>
      </c>
      <c r="E425" s="38">
        <f>[6]Input!E425</f>
        <v>0</v>
      </c>
      <c r="F425" s="38">
        <f>[6]Input!F425</f>
        <v>0</v>
      </c>
      <c r="G425" s="38">
        <f>[6]Input!G425</f>
        <v>0</v>
      </c>
      <c r="H425" s="38">
        <f>[6]Input!H425</f>
        <v>0</v>
      </c>
      <c r="I425" s="38">
        <f>[6]Input!I425</f>
        <v>0</v>
      </c>
      <c r="J425" s="38">
        <f>[6]Input!J425</f>
        <v>0</v>
      </c>
      <c r="K425" s="38">
        <f>[6]Input!K425</f>
        <v>0</v>
      </c>
      <c r="L425" s="38">
        <f>[6]Input!L425</f>
        <v>0</v>
      </c>
    </row>
    <row r="426" spans="1:12">
      <c r="A426" s="38">
        <f>[6]Input!A426</f>
        <v>0</v>
      </c>
      <c r="B426" s="38">
        <f>[6]Input!B426</f>
        <v>0</v>
      </c>
      <c r="C426" s="38">
        <f>[6]Input!C426</f>
        <v>0</v>
      </c>
      <c r="D426" s="38">
        <f>[6]Input!D426</f>
        <v>0</v>
      </c>
      <c r="E426" s="38">
        <f>[6]Input!E426</f>
        <v>0</v>
      </c>
      <c r="F426" s="38">
        <f>[6]Input!F426</f>
        <v>0</v>
      </c>
      <c r="G426" s="38">
        <f>[6]Input!G426</f>
        <v>0</v>
      </c>
      <c r="H426" s="38">
        <f>[6]Input!H426</f>
        <v>0</v>
      </c>
      <c r="I426" s="38">
        <f>[6]Input!I426</f>
        <v>0</v>
      </c>
      <c r="J426" s="38">
        <f>[6]Input!J426</f>
        <v>0</v>
      </c>
      <c r="K426" s="38">
        <f>[6]Input!K426</f>
        <v>0</v>
      </c>
      <c r="L426" s="38">
        <f>[6]Input!L426</f>
        <v>0</v>
      </c>
    </row>
    <row r="427" spans="1:12">
      <c r="A427" s="38">
        <f>[6]Input!A427</f>
        <v>0</v>
      </c>
      <c r="B427" s="38">
        <f>[6]Input!B427</f>
        <v>0</v>
      </c>
      <c r="C427" s="38">
        <f>[6]Input!C427</f>
        <v>0</v>
      </c>
      <c r="D427" s="38">
        <f>[6]Input!D427</f>
        <v>0</v>
      </c>
      <c r="E427" s="38">
        <f>[6]Input!E427</f>
        <v>0</v>
      </c>
      <c r="F427" s="38">
        <f>[6]Input!F427</f>
        <v>0</v>
      </c>
      <c r="G427" s="38">
        <f>[6]Input!G427</f>
        <v>0</v>
      </c>
      <c r="H427" s="38">
        <f>[6]Input!H427</f>
        <v>0</v>
      </c>
      <c r="I427" s="38">
        <f>[6]Input!I427</f>
        <v>0</v>
      </c>
      <c r="J427" s="38">
        <f>[6]Input!J427</f>
        <v>0</v>
      </c>
      <c r="K427" s="38">
        <f>[6]Input!K427</f>
        <v>0</v>
      </c>
      <c r="L427" s="38">
        <f>[6]Input!L427</f>
        <v>0</v>
      </c>
    </row>
    <row r="428" spans="1:12">
      <c r="A428" s="38">
        <f>[6]Input!A428</f>
        <v>0</v>
      </c>
      <c r="B428" s="38">
        <f>[6]Input!B428</f>
        <v>0</v>
      </c>
      <c r="C428" s="38">
        <f>[6]Input!C428</f>
        <v>0</v>
      </c>
      <c r="D428" s="38">
        <f>[6]Input!D428</f>
        <v>0</v>
      </c>
      <c r="E428" s="38">
        <f>[6]Input!E428</f>
        <v>0</v>
      </c>
      <c r="F428" s="38">
        <f>[6]Input!F428</f>
        <v>0</v>
      </c>
      <c r="G428" s="38">
        <f>[6]Input!G428</f>
        <v>0</v>
      </c>
      <c r="H428" s="38">
        <f>[6]Input!H428</f>
        <v>0</v>
      </c>
      <c r="I428" s="38">
        <f>[6]Input!I428</f>
        <v>0</v>
      </c>
      <c r="J428" s="38">
        <f>[6]Input!J428</f>
        <v>0</v>
      </c>
      <c r="K428" s="38">
        <f>[6]Input!K428</f>
        <v>0</v>
      </c>
      <c r="L428" s="38">
        <f>[6]Input!L428</f>
        <v>0</v>
      </c>
    </row>
    <row r="429" spans="1:12">
      <c r="A429" s="38">
        <f>[6]Input!A429</f>
        <v>0</v>
      </c>
      <c r="B429" s="38">
        <f>[6]Input!B429</f>
        <v>0</v>
      </c>
      <c r="C429" s="38">
        <f>[6]Input!C429</f>
        <v>0</v>
      </c>
      <c r="D429" s="38">
        <f>[6]Input!D429</f>
        <v>0</v>
      </c>
      <c r="E429" s="38">
        <f>[6]Input!E429</f>
        <v>0</v>
      </c>
      <c r="F429" s="38">
        <f>[6]Input!F429</f>
        <v>0</v>
      </c>
      <c r="G429" s="38">
        <f>[6]Input!G429</f>
        <v>0</v>
      </c>
      <c r="H429" s="38">
        <f>[6]Input!H429</f>
        <v>0</v>
      </c>
      <c r="I429" s="38">
        <f>[6]Input!I429</f>
        <v>0</v>
      </c>
      <c r="J429" s="38">
        <f>[6]Input!J429</f>
        <v>0</v>
      </c>
      <c r="K429" s="38">
        <f>[6]Input!K429</f>
        <v>0</v>
      </c>
      <c r="L429" s="38">
        <f>[6]Input!L429</f>
        <v>0</v>
      </c>
    </row>
    <row r="430" spans="1:12">
      <c r="A430" s="38">
        <f>[6]Input!A430</f>
        <v>0</v>
      </c>
      <c r="B430" s="38">
        <f>[6]Input!B430</f>
        <v>0</v>
      </c>
      <c r="C430" s="38">
        <f>[6]Input!C430</f>
        <v>0</v>
      </c>
      <c r="D430" s="38">
        <f>[6]Input!D430</f>
        <v>0</v>
      </c>
      <c r="E430" s="38">
        <f>[6]Input!E430</f>
        <v>0</v>
      </c>
      <c r="F430" s="38">
        <f>[6]Input!F430</f>
        <v>0</v>
      </c>
      <c r="G430" s="38">
        <f>[6]Input!G430</f>
        <v>0</v>
      </c>
      <c r="H430" s="38">
        <f>[6]Input!H430</f>
        <v>0</v>
      </c>
      <c r="I430" s="38">
        <f>[6]Input!I430</f>
        <v>0</v>
      </c>
      <c r="J430" s="38">
        <f>[6]Input!J430</f>
        <v>0</v>
      </c>
      <c r="K430" s="38">
        <f>[6]Input!K430</f>
        <v>0</v>
      </c>
      <c r="L430" s="38">
        <f>[6]Input!L430</f>
        <v>0</v>
      </c>
    </row>
    <row r="431" spans="1:12">
      <c r="A431" s="38">
        <f>[6]Input!A431</f>
        <v>0</v>
      </c>
      <c r="B431" s="38">
        <f>[6]Input!B431</f>
        <v>0</v>
      </c>
      <c r="C431" s="38">
        <f>[6]Input!C431</f>
        <v>0</v>
      </c>
      <c r="D431" s="38">
        <f>[6]Input!D431</f>
        <v>0</v>
      </c>
      <c r="E431" s="38">
        <f>[6]Input!E431</f>
        <v>0</v>
      </c>
      <c r="F431" s="38">
        <f>[6]Input!F431</f>
        <v>0</v>
      </c>
      <c r="G431" s="38">
        <f>[6]Input!G431</f>
        <v>0</v>
      </c>
      <c r="H431" s="38">
        <f>[6]Input!H431</f>
        <v>0</v>
      </c>
      <c r="I431" s="38">
        <f>[6]Input!I431</f>
        <v>0</v>
      </c>
      <c r="J431" s="38">
        <f>[6]Input!J431</f>
        <v>0</v>
      </c>
      <c r="K431" s="38">
        <f>[6]Input!K431</f>
        <v>0</v>
      </c>
      <c r="L431" s="38">
        <f>[6]Input!L431</f>
        <v>0</v>
      </c>
    </row>
    <row r="432" spans="1:12">
      <c r="A432" s="38">
        <f>[6]Input!A432</f>
        <v>0</v>
      </c>
      <c r="B432" s="38">
        <f>[6]Input!B432</f>
        <v>0</v>
      </c>
      <c r="C432" s="38">
        <f>[6]Input!C432</f>
        <v>0</v>
      </c>
      <c r="D432" s="38">
        <f>[6]Input!D432</f>
        <v>0</v>
      </c>
      <c r="E432" s="38">
        <f>[6]Input!E432</f>
        <v>0</v>
      </c>
      <c r="F432" s="38">
        <f>[6]Input!F432</f>
        <v>0</v>
      </c>
      <c r="G432" s="38">
        <f>[6]Input!G432</f>
        <v>0</v>
      </c>
      <c r="H432" s="38">
        <f>[6]Input!H432</f>
        <v>0</v>
      </c>
      <c r="I432" s="38">
        <f>[6]Input!I432</f>
        <v>0</v>
      </c>
      <c r="J432" s="38">
        <f>[6]Input!J432</f>
        <v>0</v>
      </c>
      <c r="K432" s="38">
        <f>[6]Input!K432</f>
        <v>0</v>
      </c>
      <c r="L432" s="38">
        <f>[6]Input!L432</f>
        <v>0</v>
      </c>
    </row>
    <row r="433" spans="1:12">
      <c r="A433" s="38">
        <f>[6]Input!A433</f>
        <v>0</v>
      </c>
      <c r="B433" s="38">
        <f>[6]Input!B433</f>
        <v>0</v>
      </c>
      <c r="C433" s="38">
        <f>[6]Input!C433</f>
        <v>0</v>
      </c>
      <c r="D433" s="38">
        <f>[6]Input!D433</f>
        <v>0</v>
      </c>
      <c r="E433" s="38">
        <f>[6]Input!E433</f>
        <v>0</v>
      </c>
      <c r="F433" s="38">
        <f>[6]Input!F433</f>
        <v>0</v>
      </c>
      <c r="G433" s="38">
        <f>[6]Input!G433</f>
        <v>0</v>
      </c>
      <c r="H433" s="38">
        <f>[6]Input!H433</f>
        <v>0</v>
      </c>
      <c r="I433" s="38">
        <f>[6]Input!I433</f>
        <v>0</v>
      </c>
      <c r="J433" s="38">
        <f>[6]Input!J433</f>
        <v>0</v>
      </c>
      <c r="K433" s="38">
        <f>[6]Input!K433</f>
        <v>0</v>
      </c>
      <c r="L433" s="38">
        <f>[6]Input!L433</f>
        <v>0</v>
      </c>
    </row>
    <row r="434" spans="1:12">
      <c r="A434" s="38">
        <f>[6]Input!A434</f>
        <v>0</v>
      </c>
      <c r="B434" s="38">
        <f>[6]Input!B434</f>
        <v>0</v>
      </c>
      <c r="C434" s="38">
        <f>[6]Input!C434</f>
        <v>0</v>
      </c>
      <c r="D434" s="38">
        <f>[6]Input!D434</f>
        <v>0</v>
      </c>
      <c r="E434" s="38">
        <f>[6]Input!E434</f>
        <v>0</v>
      </c>
      <c r="F434" s="38">
        <f>[6]Input!F434</f>
        <v>0</v>
      </c>
      <c r="G434" s="38">
        <f>[6]Input!G434</f>
        <v>0</v>
      </c>
      <c r="H434" s="38">
        <f>[6]Input!H434</f>
        <v>0</v>
      </c>
      <c r="I434" s="38">
        <f>[6]Input!I434</f>
        <v>0</v>
      </c>
      <c r="J434" s="38">
        <f>[6]Input!J434</f>
        <v>0</v>
      </c>
      <c r="K434" s="38">
        <f>[6]Input!K434</f>
        <v>0</v>
      </c>
      <c r="L434" s="38">
        <f>[6]Input!L434</f>
        <v>0</v>
      </c>
    </row>
    <row r="435" spans="1:12">
      <c r="A435" s="38">
        <f>[6]Input!A435</f>
        <v>0</v>
      </c>
      <c r="B435" s="38">
        <f>[6]Input!B435</f>
        <v>0</v>
      </c>
      <c r="C435" s="38">
        <f>[6]Input!C435</f>
        <v>0</v>
      </c>
      <c r="D435" s="38">
        <f>[6]Input!D435</f>
        <v>0</v>
      </c>
      <c r="E435" s="38">
        <f>[6]Input!E435</f>
        <v>0</v>
      </c>
      <c r="F435" s="38">
        <f>[6]Input!F435</f>
        <v>0</v>
      </c>
      <c r="G435" s="38">
        <f>[6]Input!G435</f>
        <v>0</v>
      </c>
      <c r="H435" s="38">
        <f>[6]Input!H435</f>
        <v>0</v>
      </c>
      <c r="I435" s="38">
        <f>[6]Input!I435</f>
        <v>0</v>
      </c>
      <c r="J435" s="38">
        <f>[6]Input!J435</f>
        <v>0</v>
      </c>
      <c r="K435" s="38">
        <f>[6]Input!K435</f>
        <v>0</v>
      </c>
      <c r="L435" s="38">
        <f>[6]Input!L435</f>
        <v>0</v>
      </c>
    </row>
    <row r="436" spans="1:12">
      <c r="A436" s="38">
        <f>[6]Input!A436</f>
        <v>0</v>
      </c>
      <c r="B436" s="38">
        <f>[6]Input!B436</f>
        <v>0</v>
      </c>
      <c r="C436" s="38">
        <f>[6]Input!C436</f>
        <v>0</v>
      </c>
      <c r="D436" s="38">
        <f>[6]Input!D436</f>
        <v>0</v>
      </c>
      <c r="E436" s="38">
        <f>[6]Input!E436</f>
        <v>0</v>
      </c>
      <c r="F436" s="38">
        <f>[6]Input!F436</f>
        <v>0</v>
      </c>
      <c r="G436" s="38">
        <f>[6]Input!G436</f>
        <v>0</v>
      </c>
      <c r="H436" s="38">
        <f>[6]Input!H436</f>
        <v>0</v>
      </c>
      <c r="I436" s="38">
        <f>[6]Input!I436</f>
        <v>0</v>
      </c>
      <c r="J436" s="38">
        <f>[6]Input!J436</f>
        <v>0</v>
      </c>
      <c r="K436" s="38">
        <f>[6]Input!K436</f>
        <v>0</v>
      </c>
      <c r="L436" s="38">
        <f>[6]Input!L436</f>
        <v>0</v>
      </c>
    </row>
    <row r="437" spans="1:12">
      <c r="A437" s="38">
        <f>[6]Input!A437</f>
        <v>0</v>
      </c>
      <c r="B437" s="38">
        <f>[6]Input!B437</f>
        <v>0</v>
      </c>
      <c r="C437" s="38">
        <f>[6]Input!C437</f>
        <v>0</v>
      </c>
      <c r="D437" s="38">
        <f>[6]Input!D437</f>
        <v>0</v>
      </c>
      <c r="E437" s="38">
        <f>[6]Input!E437</f>
        <v>0</v>
      </c>
      <c r="F437" s="38">
        <f>[6]Input!F437</f>
        <v>0</v>
      </c>
      <c r="G437" s="38">
        <f>[6]Input!G437</f>
        <v>0</v>
      </c>
      <c r="H437" s="38">
        <f>[6]Input!H437</f>
        <v>0</v>
      </c>
      <c r="I437" s="38">
        <f>[6]Input!I437</f>
        <v>0</v>
      </c>
      <c r="J437" s="38">
        <f>[6]Input!J437</f>
        <v>0</v>
      </c>
      <c r="K437" s="38">
        <f>[6]Input!K437</f>
        <v>0</v>
      </c>
      <c r="L437" s="38">
        <f>[6]Input!L437</f>
        <v>0</v>
      </c>
    </row>
    <row r="438" spans="1:12">
      <c r="A438" s="38">
        <f>[6]Input!A438</f>
        <v>0</v>
      </c>
      <c r="B438" s="38">
        <f>[6]Input!B438</f>
        <v>0</v>
      </c>
      <c r="C438" s="38">
        <f>[6]Input!C438</f>
        <v>0</v>
      </c>
      <c r="D438" s="38">
        <f>[6]Input!D438</f>
        <v>0</v>
      </c>
      <c r="E438" s="38">
        <f>[6]Input!E438</f>
        <v>0</v>
      </c>
      <c r="F438" s="38">
        <f>[6]Input!F438</f>
        <v>0</v>
      </c>
      <c r="G438" s="38">
        <f>[6]Input!G438</f>
        <v>0</v>
      </c>
      <c r="H438" s="38">
        <f>[6]Input!H438</f>
        <v>0</v>
      </c>
      <c r="I438" s="38">
        <f>[6]Input!I438</f>
        <v>0</v>
      </c>
      <c r="J438" s="38">
        <f>[6]Input!J438</f>
        <v>0</v>
      </c>
      <c r="K438" s="38">
        <f>[6]Input!K438</f>
        <v>0</v>
      </c>
      <c r="L438" s="38">
        <f>[6]Input!L438</f>
        <v>0</v>
      </c>
    </row>
    <row r="439" spans="1:12">
      <c r="A439" s="38">
        <f>[6]Input!A439</f>
        <v>0</v>
      </c>
      <c r="B439" s="38">
        <f>[6]Input!B439</f>
        <v>0</v>
      </c>
      <c r="C439" s="38">
        <f>[6]Input!C439</f>
        <v>0</v>
      </c>
      <c r="D439" s="38">
        <f>[6]Input!D439</f>
        <v>0</v>
      </c>
      <c r="E439" s="38">
        <f>[6]Input!E439</f>
        <v>0</v>
      </c>
      <c r="F439" s="38">
        <f>[6]Input!F439</f>
        <v>0</v>
      </c>
      <c r="G439" s="38">
        <f>[6]Input!G439</f>
        <v>0</v>
      </c>
      <c r="H439" s="38">
        <f>[6]Input!H439</f>
        <v>0</v>
      </c>
      <c r="I439" s="38">
        <f>[6]Input!I439</f>
        <v>0</v>
      </c>
      <c r="J439" s="38">
        <f>[6]Input!J439</f>
        <v>0</v>
      </c>
      <c r="K439" s="38">
        <f>[6]Input!K439</f>
        <v>0</v>
      </c>
      <c r="L439" s="38">
        <f>[6]Input!L439</f>
        <v>0</v>
      </c>
    </row>
    <row r="440" spans="1:12">
      <c r="A440" s="38">
        <f>[6]Input!A440</f>
        <v>0</v>
      </c>
      <c r="B440" s="38">
        <f>[6]Input!B440</f>
        <v>0</v>
      </c>
      <c r="C440" s="38">
        <f>[6]Input!C440</f>
        <v>0</v>
      </c>
      <c r="D440" s="38">
        <f>[6]Input!D440</f>
        <v>0</v>
      </c>
      <c r="E440" s="38">
        <f>[6]Input!E440</f>
        <v>0</v>
      </c>
      <c r="F440" s="38">
        <f>[6]Input!F440</f>
        <v>0</v>
      </c>
      <c r="G440" s="38">
        <f>[6]Input!G440</f>
        <v>0</v>
      </c>
      <c r="H440" s="38">
        <f>[6]Input!H440</f>
        <v>0</v>
      </c>
      <c r="I440" s="38">
        <f>[6]Input!I440</f>
        <v>0</v>
      </c>
      <c r="J440" s="38">
        <f>[6]Input!J440</f>
        <v>0</v>
      </c>
      <c r="K440" s="38">
        <f>[6]Input!K440</f>
        <v>0</v>
      </c>
      <c r="L440" s="38">
        <f>[6]Input!L440</f>
        <v>0</v>
      </c>
    </row>
    <row r="441" spans="1:12">
      <c r="A441" s="38">
        <f>[6]Input!A441</f>
        <v>0</v>
      </c>
      <c r="B441" s="38">
        <f>[6]Input!B441</f>
        <v>0</v>
      </c>
      <c r="C441" s="38">
        <f>[6]Input!C441</f>
        <v>0</v>
      </c>
      <c r="D441" s="38">
        <f>[6]Input!D441</f>
        <v>0</v>
      </c>
      <c r="E441" s="38">
        <f>[6]Input!E441</f>
        <v>0</v>
      </c>
      <c r="F441" s="38">
        <f>[6]Input!F441</f>
        <v>0</v>
      </c>
      <c r="G441" s="38">
        <f>[6]Input!G441</f>
        <v>0</v>
      </c>
      <c r="H441" s="38">
        <f>[6]Input!H441</f>
        <v>0</v>
      </c>
      <c r="I441" s="38">
        <f>[6]Input!I441</f>
        <v>0</v>
      </c>
      <c r="J441" s="38">
        <f>[6]Input!J441</f>
        <v>0</v>
      </c>
      <c r="K441" s="38">
        <f>[6]Input!K441</f>
        <v>0</v>
      </c>
      <c r="L441" s="38">
        <f>[6]Input!L441</f>
        <v>0</v>
      </c>
    </row>
    <row r="442" spans="1:12">
      <c r="A442" s="38">
        <f>[6]Input!A442</f>
        <v>0</v>
      </c>
      <c r="B442" s="38">
        <f>[6]Input!B442</f>
        <v>0</v>
      </c>
      <c r="C442" s="38">
        <f>[6]Input!C442</f>
        <v>0</v>
      </c>
      <c r="D442" s="38">
        <f>[6]Input!D442</f>
        <v>0</v>
      </c>
      <c r="E442" s="38">
        <f>[6]Input!E442</f>
        <v>0</v>
      </c>
      <c r="F442" s="38">
        <f>[6]Input!F442</f>
        <v>0</v>
      </c>
      <c r="G442" s="38">
        <f>[6]Input!G442</f>
        <v>0</v>
      </c>
      <c r="H442" s="38">
        <f>[6]Input!H442</f>
        <v>0</v>
      </c>
      <c r="I442" s="38">
        <f>[6]Input!I442</f>
        <v>0</v>
      </c>
      <c r="J442" s="38">
        <f>[6]Input!J442</f>
        <v>0</v>
      </c>
      <c r="K442" s="38">
        <f>[6]Input!K442</f>
        <v>0</v>
      </c>
      <c r="L442" s="38">
        <f>[6]Input!L442</f>
        <v>0</v>
      </c>
    </row>
    <row r="443" spans="1:12">
      <c r="A443" s="38">
        <f>[6]Input!A443</f>
        <v>0</v>
      </c>
      <c r="B443" s="38">
        <f>[6]Input!B443</f>
        <v>0</v>
      </c>
      <c r="C443" s="38">
        <f>[6]Input!C443</f>
        <v>0</v>
      </c>
      <c r="D443" s="38">
        <f>[6]Input!D443</f>
        <v>0</v>
      </c>
      <c r="E443" s="38">
        <f>[6]Input!E443</f>
        <v>0</v>
      </c>
      <c r="F443" s="38">
        <f>[6]Input!F443</f>
        <v>0</v>
      </c>
      <c r="G443" s="38">
        <f>[6]Input!G443</f>
        <v>0</v>
      </c>
      <c r="H443" s="38">
        <f>[6]Input!H443</f>
        <v>0</v>
      </c>
      <c r="I443" s="38">
        <f>[6]Input!I443</f>
        <v>0</v>
      </c>
      <c r="J443" s="38">
        <f>[6]Input!J443</f>
        <v>0</v>
      </c>
      <c r="K443" s="38">
        <f>[6]Input!K443</f>
        <v>0</v>
      </c>
      <c r="L443" s="38">
        <f>[6]Input!L443</f>
        <v>0</v>
      </c>
    </row>
    <row r="444" spans="1:12">
      <c r="A444" s="38">
        <f>[6]Input!A444</f>
        <v>0</v>
      </c>
      <c r="B444" s="38">
        <f>[6]Input!B444</f>
        <v>0</v>
      </c>
      <c r="C444" s="38">
        <f>[6]Input!C444</f>
        <v>0</v>
      </c>
      <c r="D444" s="38">
        <f>[6]Input!D444</f>
        <v>0</v>
      </c>
      <c r="E444" s="38">
        <f>[6]Input!E444</f>
        <v>0</v>
      </c>
      <c r="F444" s="38">
        <f>[6]Input!F444</f>
        <v>0</v>
      </c>
      <c r="G444" s="38">
        <f>[6]Input!G444</f>
        <v>0</v>
      </c>
      <c r="H444" s="38">
        <f>[6]Input!H444</f>
        <v>0</v>
      </c>
      <c r="I444" s="38">
        <f>[6]Input!I444</f>
        <v>0</v>
      </c>
      <c r="J444" s="38">
        <f>[6]Input!J444</f>
        <v>0</v>
      </c>
      <c r="K444" s="38">
        <f>[6]Input!K444</f>
        <v>0</v>
      </c>
      <c r="L444" s="38">
        <f>[6]Input!L444</f>
        <v>0</v>
      </c>
    </row>
    <row r="445" spans="1:12">
      <c r="A445" s="38">
        <f>[6]Input!A445</f>
        <v>0</v>
      </c>
      <c r="B445" s="38">
        <f>[6]Input!B445</f>
        <v>0</v>
      </c>
      <c r="C445" s="38">
        <f>[6]Input!C445</f>
        <v>0</v>
      </c>
      <c r="D445" s="38">
        <f>[6]Input!D445</f>
        <v>0</v>
      </c>
      <c r="E445" s="38">
        <f>[6]Input!E445</f>
        <v>0</v>
      </c>
      <c r="F445" s="38">
        <f>[6]Input!F445</f>
        <v>0</v>
      </c>
      <c r="G445" s="38">
        <f>[6]Input!G445</f>
        <v>0</v>
      </c>
      <c r="H445" s="38">
        <f>[6]Input!H445</f>
        <v>0</v>
      </c>
      <c r="I445" s="38">
        <f>[6]Input!I445</f>
        <v>0</v>
      </c>
      <c r="J445" s="38">
        <f>[6]Input!J445</f>
        <v>0</v>
      </c>
      <c r="K445" s="38">
        <f>[6]Input!K445</f>
        <v>0</v>
      </c>
      <c r="L445" s="38">
        <f>[6]Input!L445</f>
        <v>0</v>
      </c>
    </row>
    <row r="446" spans="1:12">
      <c r="A446" s="38">
        <f>[6]Input!A446</f>
        <v>0</v>
      </c>
      <c r="B446" s="38">
        <f>[6]Input!B446</f>
        <v>0</v>
      </c>
      <c r="C446" s="38">
        <f>[6]Input!C446</f>
        <v>0</v>
      </c>
      <c r="D446" s="38">
        <f>[6]Input!D446</f>
        <v>0</v>
      </c>
      <c r="E446" s="38">
        <f>[6]Input!E446</f>
        <v>0</v>
      </c>
      <c r="F446" s="38">
        <f>[6]Input!F446</f>
        <v>0</v>
      </c>
      <c r="G446" s="38">
        <f>[6]Input!G446</f>
        <v>0</v>
      </c>
      <c r="H446" s="38">
        <f>[6]Input!H446</f>
        <v>0</v>
      </c>
      <c r="I446" s="38">
        <f>[6]Input!I446</f>
        <v>0</v>
      </c>
      <c r="J446" s="38">
        <f>[6]Input!J446</f>
        <v>0</v>
      </c>
      <c r="K446" s="38">
        <f>[6]Input!K446</f>
        <v>0</v>
      </c>
      <c r="L446" s="38">
        <f>[6]Input!L446</f>
        <v>0</v>
      </c>
    </row>
    <row r="447" spans="1:12">
      <c r="A447" s="38">
        <f>[6]Input!A447</f>
        <v>0</v>
      </c>
      <c r="B447" s="38">
        <f>[6]Input!B447</f>
        <v>0</v>
      </c>
      <c r="C447" s="38">
        <f>[6]Input!C447</f>
        <v>0</v>
      </c>
      <c r="D447" s="38">
        <f>[6]Input!D447</f>
        <v>0</v>
      </c>
      <c r="E447" s="38">
        <f>[6]Input!E447</f>
        <v>0</v>
      </c>
      <c r="F447" s="38">
        <f>[6]Input!F447</f>
        <v>0</v>
      </c>
      <c r="G447" s="38">
        <f>[6]Input!G447</f>
        <v>0</v>
      </c>
      <c r="H447" s="38">
        <f>[6]Input!H447</f>
        <v>0</v>
      </c>
      <c r="I447" s="38">
        <f>[6]Input!I447</f>
        <v>0</v>
      </c>
      <c r="J447" s="38">
        <f>[6]Input!J447</f>
        <v>0</v>
      </c>
      <c r="K447" s="38">
        <f>[6]Input!K447</f>
        <v>0</v>
      </c>
      <c r="L447" s="38">
        <f>[6]Input!L447</f>
        <v>0</v>
      </c>
    </row>
    <row r="448" spans="1:12">
      <c r="A448" s="38">
        <f>[6]Input!A448</f>
        <v>0</v>
      </c>
      <c r="B448" s="38">
        <f>[6]Input!B448</f>
        <v>0</v>
      </c>
      <c r="C448" s="38">
        <f>[6]Input!C448</f>
        <v>0</v>
      </c>
      <c r="D448" s="38">
        <f>[6]Input!D448</f>
        <v>0</v>
      </c>
      <c r="E448" s="38">
        <f>[6]Input!E448</f>
        <v>0</v>
      </c>
      <c r="F448" s="38">
        <f>[6]Input!F448</f>
        <v>0</v>
      </c>
      <c r="G448" s="38">
        <f>[6]Input!G448</f>
        <v>0</v>
      </c>
      <c r="H448" s="38">
        <f>[6]Input!H448</f>
        <v>0</v>
      </c>
      <c r="I448" s="38">
        <f>[6]Input!I448</f>
        <v>0</v>
      </c>
      <c r="J448" s="38">
        <f>[6]Input!J448</f>
        <v>0</v>
      </c>
      <c r="K448" s="38">
        <f>[6]Input!K448</f>
        <v>0</v>
      </c>
      <c r="L448" s="38">
        <f>[6]Input!L448</f>
        <v>0</v>
      </c>
    </row>
    <row r="449" spans="1:12">
      <c r="A449" s="38">
        <f>[6]Input!A449</f>
        <v>0</v>
      </c>
      <c r="B449" s="38">
        <f>[6]Input!B449</f>
        <v>0</v>
      </c>
      <c r="C449" s="38">
        <f>[6]Input!C449</f>
        <v>0</v>
      </c>
      <c r="D449" s="38">
        <f>[6]Input!D449</f>
        <v>0</v>
      </c>
      <c r="E449" s="38">
        <f>[6]Input!E449</f>
        <v>0</v>
      </c>
      <c r="F449" s="38">
        <f>[6]Input!F449</f>
        <v>0</v>
      </c>
      <c r="G449" s="38">
        <f>[6]Input!G449</f>
        <v>0</v>
      </c>
      <c r="H449" s="38">
        <f>[6]Input!H449</f>
        <v>0</v>
      </c>
      <c r="I449" s="38">
        <f>[6]Input!I449</f>
        <v>0</v>
      </c>
      <c r="J449" s="38">
        <f>[6]Input!J449</f>
        <v>0</v>
      </c>
      <c r="K449" s="38">
        <f>[6]Input!K449</f>
        <v>0</v>
      </c>
      <c r="L449" s="38">
        <f>[6]Input!L449</f>
        <v>0</v>
      </c>
    </row>
    <row r="450" spans="1:12">
      <c r="A450" s="38">
        <f>[6]Input!A450</f>
        <v>0</v>
      </c>
      <c r="B450" s="38">
        <f>[6]Input!B450</f>
        <v>0</v>
      </c>
      <c r="C450" s="38">
        <f>[6]Input!C450</f>
        <v>0</v>
      </c>
      <c r="D450" s="38">
        <f>[6]Input!D450</f>
        <v>0</v>
      </c>
      <c r="E450" s="38">
        <f>[6]Input!E450</f>
        <v>0</v>
      </c>
      <c r="F450" s="38">
        <f>[6]Input!F450</f>
        <v>0</v>
      </c>
      <c r="G450" s="38">
        <f>[6]Input!G450</f>
        <v>0</v>
      </c>
      <c r="H450" s="38">
        <f>[6]Input!H450</f>
        <v>0</v>
      </c>
      <c r="I450" s="38">
        <f>[6]Input!I450</f>
        <v>0</v>
      </c>
      <c r="J450" s="38">
        <f>[6]Input!J450</f>
        <v>0</v>
      </c>
      <c r="K450" s="38">
        <f>[6]Input!K450</f>
        <v>0</v>
      </c>
      <c r="L450" s="38">
        <f>[6]Input!L450</f>
        <v>0</v>
      </c>
    </row>
    <row r="451" spans="1:12">
      <c r="A451" s="38">
        <f>[6]Input!A451</f>
        <v>0</v>
      </c>
      <c r="B451" s="38">
        <f>[6]Input!B451</f>
        <v>0</v>
      </c>
      <c r="C451" s="38">
        <f>[6]Input!C451</f>
        <v>0</v>
      </c>
      <c r="D451" s="38">
        <f>[6]Input!D451</f>
        <v>0</v>
      </c>
      <c r="E451" s="38">
        <f>[6]Input!E451</f>
        <v>0</v>
      </c>
      <c r="F451" s="38">
        <f>[6]Input!F451</f>
        <v>0</v>
      </c>
      <c r="G451" s="38">
        <f>[6]Input!G451</f>
        <v>0</v>
      </c>
      <c r="H451" s="38">
        <f>[6]Input!H451</f>
        <v>0</v>
      </c>
      <c r="I451" s="38">
        <f>[6]Input!I451</f>
        <v>0</v>
      </c>
      <c r="J451" s="38">
        <f>[6]Input!J451</f>
        <v>0</v>
      </c>
      <c r="K451" s="38">
        <f>[6]Input!K451</f>
        <v>0</v>
      </c>
      <c r="L451" s="38">
        <f>[6]Input!L451</f>
        <v>0</v>
      </c>
    </row>
    <row r="452" spans="1:12">
      <c r="A452" s="38">
        <f>[6]Input!A452</f>
        <v>0</v>
      </c>
      <c r="B452" s="38">
        <f>[6]Input!B452</f>
        <v>0</v>
      </c>
      <c r="C452" s="38">
        <f>[6]Input!C452</f>
        <v>0</v>
      </c>
      <c r="D452" s="38">
        <f>[6]Input!D452</f>
        <v>0</v>
      </c>
      <c r="E452" s="38">
        <f>[6]Input!E452</f>
        <v>0</v>
      </c>
      <c r="F452" s="38">
        <f>[6]Input!F452</f>
        <v>0</v>
      </c>
      <c r="G452" s="38">
        <f>[6]Input!G452</f>
        <v>0</v>
      </c>
      <c r="H452" s="38">
        <f>[6]Input!H452</f>
        <v>0</v>
      </c>
      <c r="I452" s="38">
        <f>[6]Input!I452</f>
        <v>0</v>
      </c>
      <c r="J452" s="38">
        <f>[6]Input!J452</f>
        <v>0</v>
      </c>
      <c r="K452" s="38">
        <f>[6]Input!K452</f>
        <v>0</v>
      </c>
      <c r="L452" s="38">
        <f>[6]Input!L452</f>
        <v>0</v>
      </c>
    </row>
    <row r="453" spans="1:12">
      <c r="A453" s="38">
        <f>[6]Input!A453</f>
        <v>0</v>
      </c>
      <c r="B453" s="38">
        <f>[6]Input!B453</f>
        <v>0</v>
      </c>
      <c r="C453" s="38">
        <f>[6]Input!C453</f>
        <v>0</v>
      </c>
      <c r="D453" s="38">
        <f>[6]Input!D453</f>
        <v>0</v>
      </c>
      <c r="E453" s="38">
        <f>[6]Input!E453</f>
        <v>0</v>
      </c>
      <c r="F453" s="38">
        <f>[6]Input!F453</f>
        <v>0</v>
      </c>
      <c r="G453" s="38">
        <f>[6]Input!G453</f>
        <v>0</v>
      </c>
      <c r="H453" s="38">
        <f>[6]Input!H453</f>
        <v>0</v>
      </c>
      <c r="I453" s="38">
        <f>[6]Input!I453</f>
        <v>0</v>
      </c>
      <c r="J453" s="38">
        <f>[6]Input!J453</f>
        <v>0</v>
      </c>
      <c r="K453" s="38">
        <f>[6]Input!K453</f>
        <v>0</v>
      </c>
      <c r="L453" s="38">
        <f>[6]Input!L453</f>
        <v>0</v>
      </c>
    </row>
    <row r="454" spans="1:12">
      <c r="A454" s="38">
        <f>[6]Input!A454</f>
        <v>0</v>
      </c>
      <c r="B454" s="38">
        <f>[6]Input!B454</f>
        <v>0</v>
      </c>
      <c r="C454" s="38">
        <f>[6]Input!C454</f>
        <v>0</v>
      </c>
      <c r="D454" s="38">
        <f>[6]Input!D454</f>
        <v>0</v>
      </c>
      <c r="E454" s="38">
        <f>[6]Input!E454</f>
        <v>0</v>
      </c>
      <c r="F454" s="38">
        <f>[6]Input!F454</f>
        <v>0</v>
      </c>
      <c r="G454" s="38">
        <f>[6]Input!G454</f>
        <v>0</v>
      </c>
      <c r="H454" s="38">
        <f>[6]Input!H454</f>
        <v>0</v>
      </c>
      <c r="I454" s="38">
        <f>[6]Input!I454</f>
        <v>0</v>
      </c>
      <c r="J454" s="38">
        <f>[6]Input!J454</f>
        <v>0</v>
      </c>
      <c r="K454" s="38">
        <f>[6]Input!K454</f>
        <v>0</v>
      </c>
      <c r="L454" s="38">
        <f>[6]Input!L454</f>
        <v>0</v>
      </c>
    </row>
    <row r="455" spans="1:12">
      <c r="A455" s="38">
        <f>[6]Input!A455</f>
        <v>0</v>
      </c>
      <c r="B455" s="38">
        <f>[6]Input!B455</f>
        <v>0</v>
      </c>
      <c r="C455" s="38">
        <f>[6]Input!C455</f>
        <v>0</v>
      </c>
      <c r="D455" s="38">
        <f>[6]Input!D455</f>
        <v>0</v>
      </c>
      <c r="E455" s="38">
        <f>[6]Input!E455</f>
        <v>0</v>
      </c>
      <c r="F455" s="38">
        <f>[6]Input!F455</f>
        <v>0</v>
      </c>
      <c r="G455" s="38">
        <f>[6]Input!G455</f>
        <v>0</v>
      </c>
      <c r="H455" s="38">
        <f>[6]Input!H455</f>
        <v>0</v>
      </c>
      <c r="I455" s="38">
        <f>[6]Input!I455</f>
        <v>0</v>
      </c>
      <c r="J455" s="38">
        <f>[6]Input!J455</f>
        <v>0</v>
      </c>
      <c r="K455" s="38">
        <f>[6]Input!K455</f>
        <v>0</v>
      </c>
      <c r="L455" s="38">
        <f>[6]Input!L455</f>
        <v>0</v>
      </c>
    </row>
    <row r="456" spans="1:12">
      <c r="A456" s="38">
        <f>[6]Input!A456</f>
        <v>0</v>
      </c>
      <c r="B456" s="38">
        <f>[6]Input!B456</f>
        <v>0</v>
      </c>
      <c r="C456" s="38">
        <f>[6]Input!C456</f>
        <v>0</v>
      </c>
      <c r="D456" s="38">
        <f>[6]Input!D456</f>
        <v>0</v>
      </c>
      <c r="E456" s="38">
        <f>[6]Input!E456</f>
        <v>0</v>
      </c>
      <c r="F456" s="38">
        <f>[6]Input!F456</f>
        <v>0</v>
      </c>
      <c r="G456" s="38">
        <f>[6]Input!G456</f>
        <v>0</v>
      </c>
      <c r="H456" s="38">
        <f>[6]Input!H456</f>
        <v>0</v>
      </c>
      <c r="I456" s="38">
        <f>[6]Input!I456</f>
        <v>0</v>
      </c>
      <c r="J456" s="38">
        <f>[6]Input!J456</f>
        <v>0</v>
      </c>
      <c r="K456" s="38">
        <f>[6]Input!K456</f>
        <v>0</v>
      </c>
      <c r="L456" s="38">
        <f>[6]Input!L456</f>
        <v>0</v>
      </c>
    </row>
    <row r="457" spans="1:12">
      <c r="A457" s="38">
        <f>[6]Input!A457</f>
        <v>0</v>
      </c>
      <c r="B457" s="38">
        <f>[6]Input!B457</f>
        <v>0</v>
      </c>
      <c r="C457" s="38">
        <f>[6]Input!C457</f>
        <v>0</v>
      </c>
      <c r="D457" s="38">
        <f>[6]Input!D457</f>
        <v>0</v>
      </c>
      <c r="E457" s="38">
        <f>[6]Input!E457</f>
        <v>0</v>
      </c>
      <c r="F457" s="38">
        <f>[6]Input!F457</f>
        <v>0</v>
      </c>
      <c r="G457" s="38">
        <f>[6]Input!G457</f>
        <v>0</v>
      </c>
      <c r="H457" s="38">
        <f>[6]Input!H457</f>
        <v>0</v>
      </c>
      <c r="I457" s="38">
        <f>[6]Input!I457</f>
        <v>0</v>
      </c>
      <c r="J457" s="38">
        <f>[6]Input!J457</f>
        <v>0</v>
      </c>
      <c r="K457" s="38">
        <f>[6]Input!K457</f>
        <v>0</v>
      </c>
      <c r="L457" s="38">
        <f>[6]Input!L457</f>
        <v>0</v>
      </c>
    </row>
    <row r="458" spans="1:12">
      <c r="A458" s="38">
        <f>[6]Input!A458</f>
        <v>0</v>
      </c>
      <c r="B458" s="38">
        <f>[6]Input!B458</f>
        <v>0</v>
      </c>
      <c r="C458" s="38">
        <f>[6]Input!C458</f>
        <v>0</v>
      </c>
      <c r="D458" s="38">
        <f>[6]Input!D458</f>
        <v>0</v>
      </c>
      <c r="E458" s="38">
        <f>[6]Input!E458</f>
        <v>0</v>
      </c>
      <c r="F458" s="38">
        <f>[6]Input!F458</f>
        <v>0</v>
      </c>
      <c r="G458" s="38">
        <f>[6]Input!G458</f>
        <v>0</v>
      </c>
      <c r="H458" s="38">
        <f>[6]Input!H458</f>
        <v>0</v>
      </c>
      <c r="I458" s="38">
        <f>[6]Input!I458</f>
        <v>0</v>
      </c>
      <c r="J458" s="38">
        <f>[6]Input!J458</f>
        <v>0</v>
      </c>
      <c r="K458" s="38">
        <f>[6]Input!K458</f>
        <v>0</v>
      </c>
      <c r="L458" s="38">
        <f>[6]Input!L458</f>
        <v>0</v>
      </c>
    </row>
    <row r="459" spans="1:12">
      <c r="A459" s="38">
        <f>[6]Input!A459</f>
        <v>0</v>
      </c>
      <c r="B459" s="38">
        <f>[6]Input!B459</f>
        <v>0</v>
      </c>
      <c r="C459" s="38">
        <f>[6]Input!C459</f>
        <v>0</v>
      </c>
      <c r="D459" s="38">
        <f>[6]Input!D459</f>
        <v>0</v>
      </c>
      <c r="E459" s="38">
        <f>[6]Input!E459</f>
        <v>0</v>
      </c>
      <c r="F459" s="38">
        <f>[6]Input!F459</f>
        <v>0</v>
      </c>
      <c r="G459" s="38">
        <f>[6]Input!G459</f>
        <v>0</v>
      </c>
      <c r="H459" s="38">
        <f>[6]Input!H459</f>
        <v>0</v>
      </c>
      <c r="I459" s="38">
        <f>[6]Input!I459</f>
        <v>0</v>
      </c>
      <c r="J459" s="38">
        <f>[6]Input!J459</f>
        <v>0</v>
      </c>
      <c r="K459" s="38">
        <f>[6]Input!K459</f>
        <v>0</v>
      </c>
      <c r="L459" s="38">
        <f>[6]Input!L459</f>
        <v>0</v>
      </c>
    </row>
    <row r="460" spans="1:12">
      <c r="A460" s="38">
        <f>[6]Input!A460</f>
        <v>0</v>
      </c>
      <c r="B460" s="38">
        <f>[6]Input!B460</f>
        <v>0</v>
      </c>
      <c r="C460" s="38">
        <f>[6]Input!C460</f>
        <v>0</v>
      </c>
      <c r="D460" s="38">
        <f>[6]Input!D460</f>
        <v>0</v>
      </c>
      <c r="E460" s="38">
        <f>[6]Input!E460</f>
        <v>0</v>
      </c>
      <c r="F460" s="38">
        <f>[6]Input!F460</f>
        <v>0</v>
      </c>
      <c r="G460" s="38">
        <f>[6]Input!G460</f>
        <v>0</v>
      </c>
      <c r="H460" s="38">
        <f>[6]Input!H460</f>
        <v>0</v>
      </c>
      <c r="I460" s="38">
        <f>[6]Input!I460</f>
        <v>0</v>
      </c>
      <c r="J460" s="38">
        <f>[6]Input!J460</f>
        <v>0</v>
      </c>
      <c r="K460" s="38">
        <f>[6]Input!K460</f>
        <v>0</v>
      </c>
      <c r="L460" s="38">
        <f>[6]Input!L460</f>
        <v>0</v>
      </c>
    </row>
    <row r="461" spans="1:12">
      <c r="A461" s="38">
        <f>[6]Input!A461</f>
        <v>0</v>
      </c>
      <c r="B461" s="38">
        <f>[6]Input!B461</f>
        <v>0</v>
      </c>
      <c r="C461" s="38">
        <f>[6]Input!C461</f>
        <v>0</v>
      </c>
      <c r="D461" s="38">
        <f>[6]Input!D461</f>
        <v>0</v>
      </c>
      <c r="E461" s="38">
        <f>[6]Input!E461</f>
        <v>0</v>
      </c>
      <c r="F461" s="38">
        <f>[6]Input!F461</f>
        <v>0</v>
      </c>
      <c r="G461" s="38">
        <f>[6]Input!G461</f>
        <v>0</v>
      </c>
      <c r="H461" s="38">
        <f>[6]Input!H461</f>
        <v>0</v>
      </c>
      <c r="I461" s="38">
        <f>[6]Input!I461</f>
        <v>0</v>
      </c>
      <c r="J461" s="38">
        <f>[6]Input!J461</f>
        <v>0</v>
      </c>
      <c r="K461" s="38">
        <f>[6]Input!K461</f>
        <v>0</v>
      </c>
      <c r="L461" s="38">
        <f>[6]Input!L461</f>
        <v>0</v>
      </c>
    </row>
    <row r="462" spans="1:12">
      <c r="A462" s="38">
        <f>[6]Input!A462</f>
        <v>0</v>
      </c>
      <c r="B462" s="38">
        <f>[6]Input!B462</f>
        <v>0</v>
      </c>
      <c r="C462" s="38">
        <f>[6]Input!C462</f>
        <v>0</v>
      </c>
      <c r="D462" s="38">
        <f>[6]Input!D462</f>
        <v>0</v>
      </c>
      <c r="E462" s="38">
        <f>[6]Input!E462</f>
        <v>0</v>
      </c>
      <c r="F462" s="38">
        <f>[6]Input!F462</f>
        <v>0</v>
      </c>
      <c r="G462" s="38">
        <f>[6]Input!G462</f>
        <v>0</v>
      </c>
      <c r="H462" s="38">
        <f>[6]Input!H462</f>
        <v>0</v>
      </c>
      <c r="I462" s="38">
        <f>[6]Input!I462</f>
        <v>0</v>
      </c>
      <c r="J462" s="38">
        <f>[6]Input!J462</f>
        <v>0</v>
      </c>
      <c r="K462" s="38">
        <f>[6]Input!K462</f>
        <v>0</v>
      </c>
      <c r="L462" s="38">
        <f>[6]Input!L462</f>
        <v>0</v>
      </c>
    </row>
    <row r="463" spans="1:12">
      <c r="A463" s="38">
        <f>[6]Input!A463</f>
        <v>0</v>
      </c>
      <c r="B463" s="38">
        <f>[6]Input!B463</f>
        <v>0</v>
      </c>
      <c r="C463" s="38">
        <f>[6]Input!C463</f>
        <v>0</v>
      </c>
      <c r="D463" s="38">
        <f>[6]Input!D463</f>
        <v>0</v>
      </c>
      <c r="E463" s="38">
        <f>[6]Input!E463</f>
        <v>0</v>
      </c>
      <c r="F463" s="38">
        <f>[6]Input!F463</f>
        <v>0</v>
      </c>
      <c r="G463" s="38">
        <f>[6]Input!G463</f>
        <v>0</v>
      </c>
      <c r="H463" s="38">
        <f>[6]Input!H463</f>
        <v>0</v>
      </c>
      <c r="I463" s="38">
        <f>[6]Input!I463</f>
        <v>0</v>
      </c>
      <c r="J463" s="38">
        <f>[6]Input!J463</f>
        <v>0</v>
      </c>
      <c r="K463" s="38">
        <f>[6]Input!K463</f>
        <v>0</v>
      </c>
      <c r="L463" s="38">
        <f>[6]Input!L463</f>
        <v>0</v>
      </c>
    </row>
    <row r="464" spans="1:12">
      <c r="A464" s="38">
        <f>[6]Input!A464</f>
        <v>0</v>
      </c>
      <c r="B464" s="38">
        <f>[6]Input!B464</f>
        <v>0</v>
      </c>
      <c r="C464" s="38">
        <f>[6]Input!C464</f>
        <v>0</v>
      </c>
      <c r="D464" s="38">
        <f>[6]Input!D464</f>
        <v>0</v>
      </c>
      <c r="E464" s="38">
        <f>[6]Input!E464</f>
        <v>0</v>
      </c>
      <c r="F464" s="38">
        <f>[6]Input!F464</f>
        <v>0</v>
      </c>
      <c r="G464" s="38">
        <f>[6]Input!G464</f>
        <v>0</v>
      </c>
      <c r="H464" s="38">
        <f>[6]Input!H464</f>
        <v>0</v>
      </c>
      <c r="I464" s="38">
        <f>[6]Input!I464</f>
        <v>0</v>
      </c>
      <c r="J464" s="38">
        <f>[6]Input!J464</f>
        <v>0</v>
      </c>
      <c r="K464" s="38">
        <f>[6]Input!K464</f>
        <v>0</v>
      </c>
      <c r="L464" s="38">
        <f>[6]Input!L464</f>
        <v>0</v>
      </c>
    </row>
    <row r="465" spans="1:12">
      <c r="A465" s="38">
        <f>[6]Input!A465</f>
        <v>0</v>
      </c>
      <c r="B465" s="38">
        <f>[6]Input!B465</f>
        <v>0</v>
      </c>
      <c r="C465" s="38">
        <f>[6]Input!C465</f>
        <v>0</v>
      </c>
      <c r="D465" s="38">
        <f>[6]Input!D465</f>
        <v>0</v>
      </c>
      <c r="E465" s="38">
        <f>[6]Input!E465</f>
        <v>0</v>
      </c>
      <c r="F465" s="38">
        <f>[6]Input!F465</f>
        <v>0</v>
      </c>
      <c r="G465" s="38">
        <f>[6]Input!G465</f>
        <v>0</v>
      </c>
      <c r="H465" s="38">
        <f>[6]Input!H465</f>
        <v>0</v>
      </c>
      <c r="I465" s="38">
        <f>[6]Input!I465</f>
        <v>0</v>
      </c>
      <c r="J465" s="38">
        <f>[6]Input!J465</f>
        <v>0</v>
      </c>
      <c r="K465" s="38">
        <f>[6]Input!K465</f>
        <v>0</v>
      </c>
      <c r="L465" s="38">
        <f>[6]Input!L465</f>
        <v>0</v>
      </c>
    </row>
    <row r="466" spans="1:12">
      <c r="A466" s="38">
        <f>[6]Input!A466</f>
        <v>0</v>
      </c>
      <c r="B466" s="38">
        <f>[6]Input!B466</f>
        <v>0</v>
      </c>
      <c r="C466" s="38">
        <f>[6]Input!C466</f>
        <v>0</v>
      </c>
      <c r="D466" s="38">
        <f>[6]Input!D466</f>
        <v>0</v>
      </c>
      <c r="E466" s="38">
        <f>[6]Input!E466</f>
        <v>0</v>
      </c>
      <c r="F466" s="38">
        <f>[6]Input!F466</f>
        <v>0</v>
      </c>
      <c r="G466" s="38">
        <f>[6]Input!G466</f>
        <v>0</v>
      </c>
      <c r="H466" s="38">
        <f>[6]Input!H466</f>
        <v>0</v>
      </c>
      <c r="I466" s="38">
        <f>[6]Input!I466</f>
        <v>0</v>
      </c>
      <c r="J466" s="38">
        <f>[6]Input!J466</f>
        <v>0</v>
      </c>
      <c r="K466" s="38">
        <f>[6]Input!K466</f>
        <v>0</v>
      </c>
      <c r="L466" s="38">
        <f>[6]Input!L466</f>
        <v>0</v>
      </c>
    </row>
    <row r="467" spans="1:12">
      <c r="A467" s="38">
        <f>[6]Input!A467</f>
        <v>0</v>
      </c>
      <c r="B467" s="38">
        <f>[6]Input!B467</f>
        <v>0</v>
      </c>
      <c r="C467" s="38">
        <f>[6]Input!C467</f>
        <v>0</v>
      </c>
      <c r="D467" s="38">
        <f>[6]Input!D467</f>
        <v>0</v>
      </c>
      <c r="E467" s="38">
        <f>[6]Input!E467</f>
        <v>0</v>
      </c>
      <c r="F467" s="38">
        <f>[6]Input!F467</f>
        <v>0</v>
      </c>
      <c r="G467" s="38">
        <f>[6]Input!G467</f>
        <v>0</v>
      </c>
      <c r="H467" s="38">
        <f>[6]Input!H467</f>
        <v>0</v>
      </c>
      <c r="I467" s="38">
        <f>[6]Input!I467</f>
        <v>0</v>
      </c>
      <c r="J467" s="38">
        <f>[6]Input!J467</f>
        <v>0</v>
      </c>
      <c r="K467" s="38">
        <f>[6]Input!K467</f>
        <v>0</v>
      </c>
      <c r="L467" s="38">
        <f>[6]Input!L467</f>
        <v>0</v>
      </c>
    </row>
    <row r="468" spans="1:12">
      <c r="A468" s="38">
        <f>[6]Input!A468</f>
        <v>0</v>
      </c>
      <c r="B468" s="38">
        <f>[6]Input!B468</f>
        <v>0</v>
      </c>
      <c r="C468" s="38">
        <f>[6]Input!C468</f>
        <v>0</v>
      </c>
      <c r="D468" s="38">
        <f>[6]Input!D468</f>
        <v>0</v>
      </c>
      <c r="E468" s="38">
        <f>[6]Input!E468</f>
        <v>0</v>
      </c>
      <c r="F468" s="38">
        <f>[6]Input!F468</f>
        <v>0</v>
      </c>
      <c r="G468" s="38">
        <f>[6]Input!G468</f>
        <v>0</v>
      </c>
      <c r="H468" s="38">
        <f>[6]Input!H468</f>
        <v>0</v>
      </c>
      <c r="I468" s="38">
        <f>[6]Input!I468</f>
        <v>0</v>
      </c>
      <c r="J468" s="38">
        <f>[6]Input!J468</f>
        <v>0</v>
      </c>
      <c r="K468" s="38">
        <f>[6]Input!K468</f>
        <v>0</v>
      </c>
      <c r="L468" s="38">
        <f>[6]Input!L468</f>
        <v>0</v>
      </c>
    </row>
    <row r="469" spans="1:12">
      <c r="A469" s="38">
        <f>[6]Input!A469</f>
        <v>0</v>
      </c>
      <c r="B469" s="38">
        <f>[6]Input!B469</f>
        <v>0</v>
      </c>
      <c r="C469" s="38">
        <f>[6]Input!C469</f>
        <v>0</v>
      </c>
      <c r="D469" s="38">
        <f>[6]Input!D469</f>
        <v>0</v>
      </c>
      <c r="E469" s="38">
        <f>[6]Input!E469</f>
        <v>0</v>
      </c>
      <c r="F469" s="38">
        <f>[6]Input!F469</f>
        <v>0</v>
      </c>
      <c r="G469" s="38">
        <f>[6]Input!G469</f>
        <v>0</v>
      </c>
      <c r="H469" s="38">
        <f>[6]Input!H469</f>
        <v>0</v>
      </c>
      <c r="I469" s="38">
        <f>[6]Input!I469</f>
        <v>0</v>
      </c>
      <c r="J469" s="38">
        <f>[6]Input!J469</f>
        <v>0</v>
      </c>
      <c r="K469" s="38">
        <f>[6]Input!K469</f>
        <v>0</v>
      </c>
      <c r="L469" s="38">
        <f>[6]Input!L469</f>
        <v>0</v>
      </c>
    </row>
    <row r="470" spans="1:12">
      <c r="A470" s="38">
        <f>[6]Input!A470</f>
        <v>0</v>
      </c>
      <c r="B470" s="38">
        <f>[6]Input!B470</f>
        <v>0</v>
      </c>
      <c r="C470" s="38">
        <f>[6]Input!C470</f>
        <v>0</v>
      </c>
      <c r="D470" s="38">
        <f>[6]Input!D470</f>
        <v>0</v>
      </c>
      <c r="E470" s="38">
        <f>[6]Input!E470</f>
        <v>0</v>
      </c>
      <c r="F470" s="38">
        <f>[6]Input!F470</f>
        <v>0</v>
      </c>
      <c r="G470" s="38">
        <f>[6]Input!G470</f>
        <v>0</v>
      </c>
      <c r="H470" s="38">
        <f>[6]Input!H470</f>
        <v>0</v>
      </c>
      <c r="I470" s="38">
        <f>[6]Input!I470</f>
        <v>0</v>
      </c>
      <c r="J470" s="38">
        <f>[6]Input!J470</f>
        <v>0</v>
      </c>
      <c r="K470" s="38">
        <f>[6]Input!K470</f>
        <v>0</v>
      </c>
      <c r="L470" s="38">
        <f>[6]Input!L470</f>
        <v>0</v>
      </c>
    </row>
    <row r="471" spans="1:12">
      <c r="A471" s="38">
        <f>[6]Input!A471</f>
        <v>0</v>
      </c>
      <c r="B471" s="38">
        <f>[6]Input!B471</f>
        <v>0</v>
      </c>
      <c r="C471" s="38">
        <f>[6]Input!C471</f>
        <v>0</v>
      </c>
      <c r="D471" s="38">
        <f>[6]Input!D471</f>
        <v>0</v>
      </c>
      <c r="E471" s="38">
        <f>[6]Input!E471</f>
        <v>0</v>
      </c>
      <c r="F471" s="38">
        <f>[6]Input!F471</f>
        <v>0</v>
      </c>
      <c r="G471" s="38">
        <f>[6]Input!G471</f>
        <v>0</v>
      </c>
      <c r="H471" s="38">
        <f>[6]Input!H471</f>
        <v>0</v>
      </c>
      <c r="I471" s="38">
        <f>[6]Input!I471</f>
        <v>0</v>
      </c>
      <c r="J471" s="38">
        <f>[6]Input!J471</f>
        <v>0</v>
      </c>
      <c r="K471" s="38">
        <f>[6]Input!K471</f>
        <v>0</v>
      </c>
      <c r="L471" s="38">
        <f>[6]Input!L471</f>
        <v>0</v>
      </c>
    </row>
    <row r="472" spans="1:12">
      <c r="A472" s="38">
        <f>[6]Input!A472</f>
        <v>0</v>
      </c>
      <c r="B472" s="38">
        <f>[6]Input!B472</f>
        <v>0</v>
      </c>
      <c r="C472" s="38">
        <f>[6]Input!C472</f>
        <v>0</v>
      </c>
      <c r="D472" s="38">
        <f>[6]Input!D472</f>
        <v>0</v>
      </c>
      <c r="E472" s="38">
        <f>[6]Input!E472</f>
        <v>0</v>
      </c>
      <c r="F472" s="38">
        <f>[6]Input!F472</f>
        <v>0</v>
      </c>
      <c r="G472" s="38">
        <f>[6]Input!G472</f>
        <v>0</v>
      </c>
      <c r="H472" s="38">
        <f>[6]Input!H472</f>
        <v>0</v>
      </c>
      <c r="I472" s="38">
        <f>[6]Input!I472</f>
        <v>0</v>
      </c>
      <c r="J472" s="38">
        <f>[6]Input!J472</f>
        <v>0</v>
      </c>
      <c r="K472" s="38">
        <f>[6]Input!K472</f>
        <v>0</v>
      </c>
      <c r="L472" s="38">
        <f>[6]Input!L472</f>
        <v>0</v>
      </c>
    </row>
    <row r="473" spans="1:12">
      <c r="A473" s="38">
        <f>[6]Input!A473</f>
        <v>0</v>
      </c>
      <c r="B473" s="38">
        <f>[6]Input!B473</f>
        <v>0</v>
      </c>
      <c r="C473" s="38">
        <f>[6]Input!C473</f>
        <v>0</v>
      </c>
      <c r="D473" s="38">
        <f>[6]Input!D473</f>
        <v>0</v>
      </c>
      <c r="E473" s="38">
        <f>[6]Input!E473</f>
        <v>0</v>
      </c>
      <c r="F473" s="38">
        <f>[6]Input!F473</f>
        <v>0</v>
      </c>
      <c r="G473" s="38">
        <f>[6]Input!G473</f>
        <v>0</v>
      </c>
      <c r="H473" s="38">
        <f>[6]Input!H473</f>
        <v>0</v>
      </c>
      <c r="I473" s="38">
        <f>[6]Input!I473</f>
        <v>0</v>
      </c>
      <c r="J473" s="38">
        <f>[6]Input!J473</f>
        <v>0</v>
      </c>
      <c r="K473" s="38">
        <f>[6]Input!K473</f>
        <v>0</v>
      </c>
      <c r="L473" s="38">
        <f>[6]Input!L473</f>
        <v>0</v>
      </c>
    </row>
    <row r="474" spans="1:12">
      <c r="A474" s="38">
        <f>[6]Input!A474</f>
        <v>0</v>
      </c>
      <c r="B474" s="38">
        <f>[6]Input!B474</f>
        <v>0</v>
      </c>
      <c r="C474" s="38">
        <f>[6]Input!C474</f>
        <v>0</v>
      </c>
      <c r="D474" s="38">
        <f>[6]Input!D474</f>
        <v>0</v>
      </c>
      <c r="E474" s="38">
        <f>[6]Input!E474</f>
        <v>0</v>
      </c>
      <c r="F474" s="38">
        <f>[6]Input!F474</f>
        <v>0</v>
      </c>
      <c r="G474" s="38">
        <f>[6]Input!G474</f>
        <v>0</v>
      </c>
      <c r="H474" s="38">
        <f>[6]Input!H474</f>
        <v>0</v>
      </c>
      <c r="I474" s="38">
        <f>[6]Input!I474</f>
        <v>0</v>
      </c>
      <c r="J474" s="38">
        <f>[6]Input!J474</f>
        <v>0</v>
      </c>
      <c r="K474" s="38">
        <f>[6]Input!K474</f>
        <v>0</v>
      </c>
      <c r="L474" s="38">
        <f>[6]Input!L474</f>
        <v>0</v>
      </c>
    </row>
    <row r="475" spans="1:12">
      <c r="A475" s="38">
        <f>[6]Input!A475</f>
        <v>0</v>
      </c>
      <c r="B475" s="38">
        <f>[6]Input!B475</f>
        <v>0</v>
      </c>
      <c r="C475" s="38">
        <f>[6]Input!C475</f>
        <v>0</v>
      </c>
      <c r="D475" s="38">
        <f>[6]Input!D475</f>
        <v>0</v>
      </c>
      <c r="E475" s="38">
        <f>[6]Input!E475</f>
        <v>0</v>
      </c>
      <c r="F475" s="38">
        <f>[6]Input!F475</f>
        <v>0</v>
      </c>
      <c r="G475" s="38">
        <f>[6]Input!G475</f>
        <v>0</v>
      </c>
      <c r="H475" s="38">
        <f>[6]Input!H475</f>
        <v>0</v>
      </c>
      <c r="I475" s="38">
        <f>[6]Input!I475</f>
        <v>0</v>
      </c>
      <c r="J475" s="38">
        <f>[6]Input!J475</f>
        <v>0</v>
      </c>
      <c r="K475" s="38">
        <f>[6]Input!K475</f>
        <v>0</v>
      </c>
      <c r="L475" s="38">
        <f>[6]Input!L475</f>
        <v>0</v>
      </c>
    </row>
    <row r="476" spans="1:12">
      <c r="A476" s="38">
        <f>[6]Input!A476</f>
        <v>0</v>
      </c>
      <c r="B476" s="38">
        <f>[6]Input!B476</f>
        <v>0</v>
      </c>
      <c r="C476" s="38">
        <f>[6]Input!C476</f>
        <v>0</v>
      </c>
      <c r="D476" s="38">
        <f>[6]Input!D476</f>
        <v>0</v>
      </c>
      <c r="E476" s="38">
        <f>[6]Input!E476</f>
        <v>0</v>
      </c>
      <c r="F476" s="38">
        <f>[6]Input!F476</f>
        <v>0</v>
      </c>
      <c r="G476" s="38">
        <f>[6]Input!G476</f>
        <v>0</v>
      </c>
      <c r="H476" s="38">
        <f>[6]Input!H476</f>
        <v>0</v>
      </c>
      <c r="I476" s="38">
        <f>[6]Input!I476</f>
        <v>0</v>
      </c>
      <c r="J476" s="38">
        <f>[6]Input!J476</f>
        <v>0</v>
      </c>
      <c r="K476" s="38">
        <f>[6]Input!K476</f>
        <v>0</v>
      </c>
      <c r="L476" s="38">
        <f>[6]Input!L476</f>
        <v>0</v>
      </c>
    </row>
    <row r="477" spans="1:12">
      <c r="A477" s="38">
        <f>[6]Input!A477</f>
        <v>0</v>
      </c>
      <c r="B477" s="38">
        <f>[6]Input!B477</f>
        <v>0</v>
      </c>
      <c r="C477" s="38">
        <f>[6]Input!C477</f>
        <v>0</v>
      </c>
      <c r="D477" s="38">
        <f>[6]Input!D477</f>
        <v>0</v>
      </c>
      <c r="E477" s="38">
        <f>[6]Input!E477</f>
        <v>0</v>
      </c>
      <c r="F477" s="38">
        <f>[6]Input!F477</f>
        <v>0</v>
      </c>
      <c r="G477" s="38">
        <f>[6]Input!G477</f>
        <v>0</v>
      </c>
      <c r="H477" s="38">
        <f>[6]Input!H477</f>
        <v>0</v>
      </c>
      <c r="I477" s="38">
        <f>[6]Input!I477</f>
        <v>0</v>
      </c>
      <c r="J477" s="38">
        <f>[6]Input!J477</f>
        <v>0</v>
      </c>
      <c r="K477" s="38">
        <f>[6]Input!K477</f>
        <v>0</v>
      </c>
      <c r="L477" s="38">
        <f>[6]Input!L477</f>
        <v>0</v>
      </c>
    </row>
    <row r="478" spans="1:12">
      <c r="A478" s="38">
        <f>[6]Input!A478</f>
        <v>0</v>
      </c>
      <c r="B478" s="38">
        <f>[6]Input!B478</f>
        <v>0</v>
      </c>
      <c r="C478" s="38">
        <f>[6]Input!C478</f>
        <v>0</v>
      </c>
      <c r="D478" s="38">
        <f>[6]Input!D478</f>
        <v>0</v>
      </c>
      <c r="E478" s="38">
        <f>[6]Input!E478</f>
        <v>0</v>
      </c>
      <c r="F478" s="38">
        <f>[6]Input!F478</f>
        <v>0</v>
      </c>
      <c r="G478" s="38">
        <f>[6]Input!G478</f>
        <v>0</v>
      </c>
      <c r="H478" s="38">
        <f>[6]Input!H478</f>
        <v>0</v>
      </c>
      <c r="I478" s="38">
        <f>[6]Input!I478</f>
        <v>0</v>
      </c>
      <c r="J478" s="38">
        <f>[6]Input!J478</f>
        <v>0</v>
      </c>
      <c r="K478" s="38">
        <f>[6]Input!K478</f>
        <v>0</v>
      </c>
      <c r="L478" s="38">
        <f>[6]Input!L478</f>
        <v>0</v>
      </c>
    </row>
    <row r="479" spans="1:12">
      <c r="A479" s="38">
        <f>[6]Input!A479</f>
        <v>0</v>
      </c>
      <c r="B479" s="38">
        <f>[6]Input!B479</f>
        <v>0</v>
      </c>
      <c r="C479" s="38">
        <f>[6]Input!C479</f>
        <v>0</v>
      </c>
      <c r="D479" s="38">
        <f>[6]Input!D479</f>
        <v>0</v>
      </c>
      <c r="E479" s="38">
        <f>[6]Input!E479</f>
        <v>0</v>
      </c>
      <c r="F479" s="38">
        <f>[6]Input!F479</f>
        <v>0</v>
      </c>
      <c r="G479" s="38">
        <f>[6]Input!G479</f>
        <v>0</v>
      </c>
      <c r="H479" s="38">
        <f>[6]Input!H479</f>
        <v>0</v>
      </c>
      <c r="I479" s="38">
        <f>[6]Input!I479</f>
        <v>0</v>
      </c>
      <c r="J479" s="38">
        <f>[6]Input!J479</f>
        <v>0</v>
      </c>
      <c r="K479" s="38">
        <f>[6]Input!K479</f>
        <v>0</v>
      </c>
      <c r="L479" s="38">
        <f>[6]Input!L479</f>
        <v>0</v>
      </c>
    </row>
    <row r="480" spans="1:12">
      <c r="A480" s="38">
        <f>[6]Input!A480</f>
        <v>0</v>
      </c>
      <c r="B480" s="38">
        <f>[6]Input!B480</f>
        <v>0</v>
      </c>
      <c r="C480" s="38">
        <f>[6]Input!C480</f>
        <v>0</v>
      </c>
      <c r="D480" s="38">
        <f>[6]Input!D480</f>
        <v>0</v>
      </c>
      <c r="E480" s="38">
        <f>[6]Input!E480</f>
        <v>0</v>
      </c>
      <c r="F480" s="38">
        <f>[6]Input!F480</f>
        <v>0</v>
      </c>
      <c r="G480" s="38">
        <f>[6]Input!G480</f>
        <v>0</v>
      </c>
      <c r="H480" s="38">
        <f>[6]Input!H480</f>
        <v>0</v>
      </c>
      <c r="I480" s="38">
        <f>[6]Input!I480</f>
        <v>0</v>
      </c>
      <c r="J480" s="38">
        <f>[6]Input!J480</f>
        <v>0</v>
      </c>
      <c r="K480" s="38">
        <f>[6]Input!K480</f>
        <v>0</v>
      </c>
      <c r="L480" s="38">
        <f>[6]Input!L480</f>
        <v>0</v>
      </c>
    </row>
    <row r="481" spans="1:12">
      <c r="A481" s="38">
        <f>[6]Input!A481</f>
        <v>0</v>
      </c>
      <c r="B481" s="38">
        <f>[6]Input!B481</f>
        <v>0</v>
      </c>
      <c r="C481" s="38">
        <f>[6]Input!C481</f>
        <v>0</v>
      </c>
      <c r="D481" s="38">
        <f>[6]Input!D481</f>
        <v>0</v>
      </c>
      <c r="E481" s="38">
        <f>[6]Input!E481</f>
        <v>0</v>
      </c>
      <c r="F481" s="38">
        <f>[6]Input!F481</f>
        <v>0</v>
      </c>
      <c r="G481" s="38">
        <f>[6]Input!G481</f>
        <v>0</v>
      </c>
      <c r="H481" s="38">
        <f>[6]Input!H481</f>
        <v>0</v>
      </c>
      <c r="I481" s="38">
        <f>[6]Input!I481</f>
        <v>0</v>
      </c>
      <c r="J481" s="38">
        <f>[6]Input!J481</f>
        <v>0</v>
      </c>
      <c r="K481" s="38">
        <f>[6]Input!K481</f>
        <v>0</v>
      </c>
      <c r="L481" s="38">
        <f>[6]Input!L481</f>
        <v>0</v>
      </c>
    </row>
    <row r="482" spans="1:12">
      <c r="A482" s="38">
        <f>[6]Input!A482</f>
        <v>0</v>
      </c>
      <c r="B482" s="38">
        <f>[6]Input!B482</f>
        <v>0</v>
      </c>
      <c r="C482" s="38">
        <f>[6]Input!C482</f>
        <v>0</v>
      </c>
      <c r="D482" s="38">
        <f>[6]Input!D482</f>
        <v>0</v>
      </c>
      <c r="E482" s="38">
        <f>[6]Input!E482</f>
        <v>0</v>
      </c>
      <c r="F482" s="38">
        <f>[6]Input!F482</f>
        <v>0</v>
      </c>
      <c r="G482" s="38">
        <f>[6]Input!G482</f>
        <v>0</v>
      </c>
      <c r="H482" s="38">
        <f>[6]Input!H482</f>
        <v>0</v>
      </c>
      <c r="I482" s="38">
        <f>[6]Input!I482</f>
        <v>0</v>
      </c>
      <c r="J482" s="38">
        <f>[6]Input!J482</f>
        <v>0</v>
      </c>
      <c r="K482" s="38">
        <f>[6]Input!K482</f>
        <v>0</v>
      </c>
      <c r="L482" s="38">
        <f>[6]Input!L482</f>
        <v>0</v>
      </c>
    </row>
    <row r="483" spans="1:12">
      <c r="A483" s="38">
        <f>[6]Input!A483</f>
        <v>0</v>
      </c>
      <c r="B483" s="38">
        <f>[6]Input!B483</f>
        <v>0</v>
      </c>
      <c r="C483" s="38">
        <f>[6]Input!C483</f>
        <v>0</v>
      </c>
      <c r="D483" s="38">
        <f>[6]Input!D483</f>
        <v>0</v>
      </c>
      <c r="E483" s="38">
        <f>[6]Input!E483</f>
        <v>0</v>
      </c>
      <c r="F483" s="38">
        <f>[6]Input!F483</f>
        <v>0</v>
      </c>
      <c r="G483" s="38">
        <f>[6]Input!G483</f>
        <v>0</v>
      </c>
      <c r="H483" s="38">
        <f>[6]Input!H483</f>
        <v>0</v>
      </c>
      <c r="I483" s="38">
        <f>[6]Input!I483</f>
        <v>0</v>
      </c>
      <c r="J483" s="38">
        <f>[6]Input!J483</f>
        <v>0</v>
      </c>
      <c r="K483" s="38">
        <f>[6]Input!K483</f>
        <v>0</v>
      </c>
      <c r="L483" s="38">
        <f>[6]Input!L483</f>
        <v>0</v>
      </c>
    </row>
    <row r="484" spans="1:12">
      <c r="A484" s="38">
        <f>[6]Input!A484</f>
        <v>0</v>
      </c>
      <c r="B484" s="38">
        <f>[6]Input!B484</f>
        <v>0</v>
      </c>
      <c r="C484" s="38">
        <f>[6]Input!C484</f>
        <v>0</v>
      </c>
      <c r="D484" s="38">
        <f>[6]Input!D484</f>
        <v>0</v>
      </c>
      <c r="E484" s="38">
        <f>[6]Input!E484</f>
        <v>0</v>
      </c>
      <c r="F484" s="38">
        <f>[6]Input!F484</f>
        <v>0</v>
      </c>
      <c r="G484" s="38">
        <f>[6]Input!G484</f>
        <v>0</v>
      </c>
      <c r="H484" s="38">
        <f>[6]Input!H484</f>
        <v>0</v>
      </c>
      <c r="I484" s="38">
        <f>[6]Input!I484</f>
        <v>0</v>
      </c>
      <c r="J484" s="38">
        <f>[6]Input!J484</f>
        <v>0</v>
      </c>
      <c r="K484" s="38">
        <f>[6]Input!K484</f>
        <v>0</v>
      </c>
      <c r="L484" s="38">
        <f>[6]Input!L484</f>
        <v>0</v>
      </c>
    </row>
    <row r="485" spans="1:12">
      <c r="A485" s="38">
        <f>[6]Input!A485</f>
        <v>0</v>
      </c>
      <c r="B485" s="38">
        <f>[6]Input!B485</f>
        <v>0</v>
      </c>
      <c r="C485" s="38">
        <f>[6]Input!C485</f>
        <v>0</v>
      </c>
      <c r="D485" s="38">
        <f>[6]Input!D485</f>
        <v>0</v>
      </c>
      <c r="E485" s="38">
        <f>[6]Input!E485</f>
        <v>0</v>
      </c>
      <c r="F485" s="38">
        <f>[6]Input!F485</f>
        <v>0</v>
      </c>
      <c r="G485" s="38">
        <f>[6]Input!G485</f>
        <v>0</v>
      </c>
      <c r="H485" s="38">
        <f>[6]Input!H485</f>
        <v>0</v>
      </c>
      <c r="I485" s="38">
        <f>[6]Input!I485</f>
        <v>0</v>
      </c>
      <c r="J485" s="38">
        <f>[6]Input!J485</f>
        <v>0</v>
      </c>
      <c r="K485" s="38">
        <f>[6]Input!K485</f>
        <v>0</v>
      </c>
      <c r="L485" s="38">
        <f>[6]Input!L485</f>
        <v>0</v>
      </c>
    </row>
    <row r="486" spans="1:12">
      <c r="A486" s="38">
        <f>[6]Input!A486</f>
        <v>0</v>
      </c>
      <c r="B486" s="38">
        <f>[6]Input!B486</f>
        <v>0</v>
      </c>
      <c r="C486" s="38">
        <f>[6]Input!C486</f>
        <v>0</v>
      </c>
      <c r="D486" s="38">
        <f>[6]Input!D486</f>
        <v>0</v>
      </c>
      <c r="E486" s="38">
        <f>[6]Input!E486</f>
        <v>0</v>
      </c>
      <c r="F486" s="38">
        <f>[6]Input!F486</f>
        <v>0</v>
      </c>
      <c r="G486" s="38">
        <f>[6]Input!G486</f>
        <v>0</v>
      </c>
      <c r="H486" s="38">
        <f>[6]Input!H486</f>
        <v>0</v>
      </c>
      <c r="I486" s="38">
        <f>[6]Input!I486</f>
        <v>0</v>
      </c>
      <c r="J486" s="38">
        <f>[6]Input!J486</f>
        <v>0</v>
      </c>
      <c r="K486" s="38">
        <f>[6]Input!K486</f>
        <v>0</v>
      </c>
      <c r="L486" s="38">
        <f>[6]Input!L486</f>
        <v>0</v>
      </c>
    </row>
    <row r="487" spans="1:12">
      <c r="A487" s="38">
        <f>[6]Input!A487</f>
        <v>0</v>
      </c>
      <c r="B487" s="38">
        <f>[6]Input!B487</f>
        <v>0</v>
      </c>
      <c r="C487" s="38">
        <f>[6]Input!C487</f>
        <v>0</v>
      </c>
      <c r="D487" s="38">
        <f>[6]Input!D487</f>
        <v>0</v>
      </c>
      <c r="E487" s="38">
        <f>[6]Input!E487</f>
        <v>0</v>
      </c>
      <c r="F487" s="38">
        <f>[6]Input!F487</f>
        <v>0</v>
      </c>
      <c r="G487" s="38">
        <f>[6]Input!G487</f>
        <v>0</v>
      </c>
      <c r="H487" s="38">
        <f>[6]Input!H487</f>
        <v>0</v>
      </c>
      <c r="I487" s="38">
        <f>[6]Input!I487</f>
        <v>0</v>
      </c>
      <c r="J487" s="38">
        <f>[6]Input!J487</f>
        <v>0</v>
      </c>
      <c r="K487" s="38">
        <f>[6]Input!K487</f>
        <v>0</v>
      </c>
      <c r="L487" s="38">
        <f>[6]Input!L487</f>
        <v>0</v>
      </c>
    </row>
    <row r="488" spans="1:12">
      <c r="A488" s="38">
        <f>[6]Input!A488</f>
        <v>0</v>
      </c>
      <c r="B488" s="38">
        <f>[6]Input!B488</f>
        <v>0</v>
      </c>
      <c r="C488" s="38">
        <f>[6]Input!C488</f>
        <v>0</v>
      </c>
      <c r="D488" s="38">
        <f>[6]Input!D488</f>
        <v>0</v>
      </c>
      <c r="E488" s="38">
        <f>[6]Input!E488</f>
        <v>0</v>
      </c>
      <c r="F488" s="38">
        <f>[6]Input!F488</f>
        <v>0</v>
      </c>
      <c r="G488" s="38">
        <f>[6]Input!G488</f>
        <v>0</v>
      </c>
      <c r="H488" s="38">
        <f>[6]Input!H488</f>
        <v>0</v>
      </c>
      <c r="I488" s="38">
        <f>[6]Input!I488</f>
        <v>0</v>
      </c>
      <c r="J488" s="38">
        <f>[6]Input!J488</f>
        <v>0</v>
      </c>
      <c r="K488" s="38">
        <f>[6]Input!K488</f>
        <v>0</v>
      </c>
      <c r="L488" s="38">
        <f>[6]Input!L488</f>
        <v>0</v>
      </c>
    </row>
    <row r="489" spans="1:12">
      <c r="A489" s="38">
        <f>[6]Input!A489</f>
        <v>0</v>
      </c>
      <c r="B489" s="38">
        <f>[6]Input!B489</f>
        <v>0</v>
      </c>
      <c r="C489" s="38">
        <f>[6]Input!C489</f>
        <v>0</v>
      </c>
      <c r="D489" s="38">
        <f>[6]Input!D489</f>
        <v>0</v>
      </c>
      <c r="E489" s="38">
        <f>[6]Input!E489</f>
        <v>0</v>
      </c>
      <c r="F489" s="38">
        <f>[6]Input!F489</f>
        <v>0</v>
      </c>
      <c r="G489" s="38">
        <f>[6]Input!G489</f>
        <v>0</v>
      </c>
      <c r="H489" s="38">
        <f>[6]Input!H489</f>
        <v>0</v>
      </c>
      <c r="I489" s="38">
        <f>[6]Input!I489</f>
        <v>0</v>
      </c>
      <c r="J489" s="38">
        <f>[6]Input!J489</f>
        <v>0</v>
      </c>
      <c r="K489" s="38">
        <f>[6]Input!K489</f>
        <v>0</v>
      </c>
      <c r="L489" s="38">
        <f>[6]Input!L489</f>
        <v>0</v>
      </c>
    </row>
    <row r="490" spans="1:12">
      <c r="A490" s="38">
        <f>[6]Input!A490</f>
        <v>0</v>
      </c>
      <c r="B490" s="38">
        <f>[6]Input!B490</f>
        <v>0</v>
      </c>
      <c r="C490" s="38">
        <f>[6]Input!C490</f>
        <v>0</v>
      </c>
      <c r="D490" s="38">
        <f>[6]Input!D490</f>
        <v>0</v>
      </c>
      <c r="E490" s="38">
        <f>[6]Input!E490</f>
        <v>0</v>
      </c>
      <c r="F490" s="38">
        <f>[6]Input!F490</f>
        <v>0</v>
      </c>
      <c r="G490" s="38">
        <f>[6]Input!G490</f>
        <v>0</v>
      </c>
      <c r="H490" s="38">
        <f>[6]Input!H490</f>
        <v>0</v>
      </c>
      <c r="I490" s="38">
        <f>[6]Input!I490</f>
        <v>0</v>
      </c>
      <c r="J490" s="38">
        <f>[6]Input!J490</f>
        <v>0</v>
      </c>
      <c r="K490" s="38">
        <f>[6]Input!K490</f>
        <v>0</v>
      </c>
      <c r="L490" s="38">
        <f>[6]Input!L490</f>
        <v>0</v>
      </c>
    </row>
    <row r="491" spans="1:12">
      <c r="A491" s="38">
        <f>[6]Input!A491</f>
        <v>0</v>
      </c>
      <c r="B491" s="38">
        <f>[6]Input!B491</f>
        <v>0</v>
      </c>
      <c r="C491" s="38">
        <f>[6]Input!C491</f>
        <v>0</v>
      </c>
      <c r="D491" s="38">
        <f>[6]Input!D491</f>
        <v>0</v>
      </c>
      <c r="E491" s="38">
        <f>[6]Input!E491</f>
        <v>0</v>
      </c>
      <c r="F491" s="38">
        <f>[6]Input!F491</f>
        <v>0</v>
      </c>
      <c r="G491" s="38">
        <f>[6]Input!G491</f>
        <v>0</v>
      </c>
      <c r="H491" s="38">
        <f>[6]Input!H491</f>
        <v>0</v>
      </c>
      <c r="I491" s="38">
        <f>[6]Input!I491</f>
        <v>0</v>
      </c>
      <c r="J491" s="38">
        <f>[6]Input!J491</f>
        <v>0</v>
      </c>
      <c r="K491" s="38">
        <f>[6]Input!K491</f>
        <v>0</v>
      </c>
      <c r="L491" s="38">
        <f>[6]Input!L491</f>
        <v>0</v>
      </c>
    </row>
    <row r="492" spans="1:12">
      <c r="A492" s="38">
        <f>[6]Input!A492</f>
        <v>0</v>
      </c>
      <c r="B492" s="38">
        <f>[6]Input!B492</f>
        <v>0</v>
      </c>
      <c r="C492" s="38">
        <f>[6]Input!C492</f>
        <v>0</v>
      </c>
      <c r="D492" s="38">
        <f>[6]Input!D492</f>
        <v>0</v>
      </c>
      <c r="E492" s="38">
        <f>[6]Input!E492</f>
        <v>0</v>
      </c>
      <c r="F492" s="38">
        <f>[6]Input!F492</f>
        <v>0</v>
      </c>
      <c r="G492" s="38">
        <f>[6]Input!G492</f>
        <v>0</v>
      </c>
      <c r="H492" s="38">
        <f>[6]Input!H492</f>
        <v>0</v>
      </c>
      <c r="I492" s="38">
        <f>[6]Input!I492</f>
        <v>0</v>
      </c>
      <c r="J492" s="38">
        <f>[6]Input!J492</f>
        <v>0</v>
      </c>
      <c r="K492" s="38">
        <f>[6]Input!K492</f>
        <v>0</v>
      </c>
      <c r="L492" s="38">
        <f>[6]Input!L492</f>
        <v>0</v>
      </c>
    </row>
    <row r="493" spans="1:12">
      <c r="A493" s="38">
        <f>[6]Input!A493</f>
        <v>0</v>
      </c>
      <c r="B493" s="38">
        <f>[6]Input!B493</f>
        <v>0</v>
      </c>
      <c r="C493" s="38">
        <f>[6]Input!C493</f>
        <v>0</v>
      </c>
      <c r="D493" s="38">
        <f>[6]Input!D493</f>
        <v>0</v>
      </c>
      <c r="E493" s="38">
        <f>[6]Input!E493</f>
        <v>0</v>
      </c>
      <c r="F493" s="38">
        <f>[6]Input!F493</f>
        <v>0</v>
      </c>
      <c r="G493" s="38">
        <f>[6]Input!G493</f>
        <v>0</v>
      </c>
      <c r="H493" s="38">
        <f>[6]Input!H493</f>
        <v>0</v>
      </c>
      <c r="I493" s="38">
        <f>[6]Input!I493</f>
        <v>0</v>
      </c>
      <c r="J493" s="38">
        <f>[6]Input!J493</f>
        <v>0</v>
      </c>
      <c r="K493" s="38">
        <f>[6]Input!K493</f>
        <v>0</v>
      </c>
      <c r="L493" s="38">
        <f>[6]Input!L493</f>
        <v>0</v>
      </c>
    </row>
    <row r="494" spans="1:12">
      <c r="A494" s="38">
        <f>[6]Input!A494</f>
        <v>0</v>
      </c>
      <c r="B494" s="38">
        <f>[6]Input!B494</f>
        <v>0</v>
      </c>
      <c r="C494" s="38">
        <f>[6]Input!C494</f>
        <v>0</v>
      </c>
      <c r="D494" s="38">
        <f>[6]Input!D494</f>
        <v>0</v>
      </c>
      <c r="E494" s="38">
        <f>[6]Input!E494</f>
        <v>0</v>
      </c>
      <c r="F494" s="38">
        <f>[6]Input!F494</f>
        <v>0</v>
      </c>
      <c r="G494" s="38">
        <f>[6]Input!G494</f>
        <v>0</v>
      </c>
      <c r="H494" s="38">
        <f>[6]Input!H494</f>
        <v>0</v>
      </c>
      <c r="I494" s="38">
        <f>[6]Input!I494</f>
        <v>0</v>
      </c>
      <c r="J494" s="38">
        <f>[6]Input!J494</f>
        <v>0</v>
      </c>
      <c r="K494" s="38">
        <f>[6]Input!K494</f>
        <v>0</v>
      </c>
      <c r="L494" s="38">
        <f>[6]Input!L494</f>
        <v>0</v>
      </c>
    </row>
    <row r="495" spans="1:12">
      <c r="A495" s="38">
        <f>[6]Input!A495</f>
        <v>0</v>
      </c>
      <c r="B495" s="38">
        <f>[6]Input!B495</f>
        <v>0</v>
      </c>
      <c r="C495" s="38">
        <f>[6]Input!C495</f>
        <v>0</v>
      </c>
      <c r="D495" s="38">
        <f>[6]Input!D495</f>
        <v>0</v>
      </c>
      <c r="E495" s="38">
        <f>[6]Input!E495</f>
        <v>0</v>
      </c>
      <c r="F495" s="38">
        <f>[6]Input!F495</f>
        <v>0</v>
      </c>
      <c r="G495" s="38">
        <f>[6]Input!G495</f>
        <v>0</v>
      </c>
      <c r="H495" s="38">
        <f>[6]Input!H495</f>
        <v>0</v>
      </c>
      <c r="I495" s="38">
        <f>[6]Input!I495</f>
        <v>0</v>
      </c>
      <c r="J495" s="38">
        <f>[6]Input!J495</f>
        <v>0</v>
      </c>
      <c r="K495" s="38">
        <f>[6]Input!K495</f>
        <v>0</v>
      </c>
      <c r="L495" s="38">
        <f>[6]Input!L495</f>
        <v>0</v>
      </c>
    </row>
    <row r="496" spans="1:12">
      <c r="A496" s="38">
        <f>[6]Input!A496</f>
        <v>0</v>
      </c>
      <c r="B496" s="38">
        <f>[6]Input!B496</f>
        <v>0</v>
      </c>
      <c r="C496" s="38">
        <f>[6]Input!C496</f>
        <v>0</v>
      </c>
      <c r="D496" s="38">
        <f>[6]Input!D496</f>
        <v>0</v>
      </c>
      <c r="E496" s="38">
        <f>[6]Input!E496</f>
        <v>0</v>
      </c>
      <c r="F496" s="38">
        <f>[6]Input!F496</f>
        <v>0</v>
      </c>
      <c r="G496" s="38">
        <f>[6]Input!G496</f>
        <v>0</v>
      </c>
      <c r="H496" s="38">
        <f>[6]Input!H496</f>
        <v>0</v>
      </c>
      <c r="I496" s="38">
        <f>[6]Input!I496</f>
        <v>0</v>
      </c>
      <c r="J496" s="38">
        <f>[6]Input!J496</f>
        <v>0</v>
      </c>
      <c r="K496" s="38">
        <f>[6]Input!K496</f>
        <v>0</v>
      </c>
      <c r="L496" s="38">
        <f>[6]Input!L496</f>
        <v>0</v>
      </c>
    </row>
    <row r="497" spans="1:12">
      <c r="A497" s="38">
        <f>[6]Input!A497</f>
        <v>0</v>
      </c>
      <c r="B497" s="38">
        <f>[6]Input!B497</f>
        <v>0</v>
      </c>
      <c r="C497" s="38">
        <f>[6]Input!C497</f>
        <v>0</v>
      </c>
      <c r="D497" s="38">
        <f>[6]Input!D497</f>
        <v>0</v>
      </c>
      <c r="E497" s="38">
        <f>[6]Input!E497</f>
        <v>0</v>
      </c>
      <c r="F497" s="38">
        <f>[6]Input!F497</f>
        <v>0</v>
      </c>
      <c r="G497" s="38">
        <f>[6]Input!G497</f>
        <v>0</v>
      </c>
      <c r="H497" s="38">
        <f>[6]Input!H497</f>
        <v>0</v>
      </c>
      <c r="I497" s="38">
        <f>[6]Input!I497</f>
        <v>0</v>
      </c>
      <c r="J497" s="38">
        <f>[6]Input!J497</f>
        <v>0</v>
      </c>
      <c r="K497" s="38">
        <f>[6]Input!K497</f>
        <v>0</v>
      </c>
      <c r="L497" s="38">
        <f>[6]Input!L497</f>
        <v>0</v>
      </c>
    </row>
    <row r="498" spans="1:12">
      <c r="A498" s="38">
        <f>[6]Input!A498</f>
        <v>0</v>
      </c>
      <c r="B498" s="38">
        <f>[6]Input!B498</f>
        <v>0</v>
      </c>
      <c r="C498" s="38">
        <f>[6]Input!C498</f>
        <v>0</v>
      </c>
      <c r="D498" s="38">
        <f>[6]Input!D498</f>
        <v>0</v>
      </c>
      <c r="E498" s="38">
        <f>[6]Input!E498</f>
        <v>0</v>
      </c>
      <c r="F498" s="38">
        <f>[6]Input!F498</f>
        <v>0</v>
      </c>
      <c r="G498" s="38">
        <f>[6]Input!G498</f>
        <v>0</v>
      </c>
      <c r="H498" s="38">
        <f>[6]Input!H498</f>
        <v>0</v>
      </c>
      <c r="I498" s="38">
        <f>[6]Input!I498</f>
        <v>0</v>
      </c>
      <c r="J498" s="38">
        <f>[6]Input!J498</f>
        <v>0</v>
      </c>
      <c r="K498" s="38">
        <f>[6]Input!K498</f>
        <v>0</v>
      </c>
      <c r="L498" s="38">
        <f>[6]Input!L498</f>
        <v>0</v>
      </c>
    </row>
    <row r="499" spans="1:12">
      <c r="A499" s="38">
        <f>[6]Input!A499</f>
        <v>0</v>
      </c>
      <c r="B499" s="38">
        <f>[6]Input!B499</f>
        <v>0</v>
      </c>
      <c r="C499" s="38">
        <f>[6]Input!C499</f>
        <v>0</v>
      </c>
      <c r="D499" s="38">
        <f>[6]Input!D499</f>
        <v>0</v>
      </c>
      <c r="E499" s="38">
        <f>[6]Input!E499</f>
        <v>0</v>
      </c>
      <c r="F499" s="38">
        <f>[6]Input!F499</f>
        <v>0</v>
      </c>
      <c r="G499" s="38">
        <f>[6]Input!G499</f>
        <v>0</v>
      </c>
      <c r="H499" s="38">
        <f>[6]Input!H499</f>
        <v>0</v>
      </c>
      <c r="I499" s="38">
        <f>[6]Input!I499</f>
        <v>0</v>
      </c>
      <c r="J499" s="38">
        <f>[6]Input!J499</f>
        <v>0</v>
      </c>
      <c r="K499" s="38">
        <f>[6]Input!K499</f>
        <v>0</v>
      </c>
      <c r="L499" s="38">
        <f>[6]Input!L499</f>
        <v>0</v>
      </c>
    </row>
    <row r="500" spans="1:12">
      <c r="A500" s="38">
        <f>[6]Input!A500</f>
        <v>0</v>
      </c>
      <c r="B500" s="38">
        <f>[6]Input!B500</f>
        <v>0</v>
      </c>
      <c r="C500" s="38">
        <f>[6]Input!C500</f>
        <v>0</v>
      </c>
      <c r="D500" s="38">
        <f>[6]Input!D500</f>
        <v>0</v>
      </c>
      <c r="E500" s="38">
        <f>[6]Input!E500</f>
        <v>0</v>
      </c>
      <c r="F500" s="38">
        <f>[6]Input!F500</f>
        <v>0</v>
      </c>
      <c r="G500" s="38">
        <f>[6]Input!G500</f>
        <v>0</v>
      </c>
      <c r="H500" s="38">
        <f>[6]Input!H500</f>
        <v>0</v>
      </c>
      <c r="I500" s="38">
        <f>[6]Input!I500</f>
        <v>0</v>
      </c>
      <c r="J500" s="38">
        <f>[6]Input!J500</f>
        <v>0</v>
      </c>
      <c r="K500" s="38">
        <f>[6]Input!K500</f>
        <v>0</v>
      </c>
      <c r="L500" s="38">
        <f>[6]Input!L500</f>
        <v>0</v>
      </c>
    </row>
  </sheetData>
  <autoFilter ref="A1:L500" xr:uid="{8D04C2BF-2A6E-4EF3-A465-7F38EC42AC39}"/>
  <sortState xmlns:xlrd2="http://schemas.microsoft.com/office/spreadsheetml/2017/richdata2" ref="A2:M501">
    <sortCondition ref="C2:C501"/>
  </sortState>
  <conditionalFormatting sqref="B501:B1048576">
    <cfRule type="containsText" dxfId="25" priority="7" operator="containsText" text="IND_PP">
      <formula>NOT(ISERROR(SEARCH("IND_PP",B501)))</formula>
    </cfRule>
    <cfRule type="containsText" dxfId="24" priority="6" operator="containsText" text="IND_CH">
      <formula>NOT(ISERROR(SEARCH("IND_CH",B501)))</formula>
    </cfRule>
    <cfRule type="containsText" dxfId="23" priority="5" operator="containsText" text="IND_IS">
      <formula>NOT(ISERROR(SEARCH("IND_IS",B501)))</formula>
    </cfRule>
    <cfRule type="containsText" dxfId="22" priority="4" operator="containsText" text="IND_NM">
      <formula>NOT(ISERROR(SEARCH("IND_NM",B501)))</formula>
    </cfRule>
    <cfRule type="containsText" dxfId="21" priority="3" operator="containsText" text="IND_NF">
      <formula>NOT(ISERROR(SEARCH("IND_NF",B501)))</formula>
    </cfRule>
    <cfRule type="containsText" dxfId="20" priority="2" operator="containsText" text="ind_oth">
      <formula>NOT(ISERROR(SEARCH("ind_oth",B501)))</formula>
    </cfRule>
  </conditionalFormatting>
  <conditionalFormatting sqref="B1:B1048576">
    <cfRule type="containsText" dxfId="19" priority="1" operator="containsText" text="ind_pp">
      <formula>NOT(ISERROR(SEARCH("ind_pp",B1)))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zoomScale="40" zoomScaleNormal="40" zoomScalePageLayoutView="40" workbookViewId="0">
      <selection activeCell="P11" sqref="P11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[7]Input!A2</f>
        <v>0</v>
      </c>
      <c r="B2" s="38" t="str">
        <f>[7]Input!B2</f>
        <v>UPS_FT_NGA</v>
      </c>
      <c r="C2" s="38" t="str">
        <f>[7]Input!C2</f>
        <v>PRI_GAS_NGA</v>
      </c>
      <c r="D2" s="3">
        <f>[7]Input!D2</f>
        <v>1.008064516129032</v>
      </c>
      <c r="E2" s="3">
        <f>[7]Input!E2</f>
        <v>0</v>
      </c>
      <c r="F2" s="3">
        <f>[7]Input!F2</f>
        <v>0</v>
      </c>
      <c r="G2" s="3">
        <f>[7]Input!G2</f>
        <v>0</v>
      </c>
      <c r="H2" s="3">
        <f>[7]Input!H2</f>
        <v>12.906134490178969</v>
      </c>
      <c r="I2" s="3">
        <f>[7]Input!I2</f>
        <v>15.410789252377571</v>
      </c>
      <c r="J2" s="3">
        <f>[7]Input!J2</f>
        <v>17.945133653815269</v>
      </c>
      <c r="K2" s="3">
        <f>[7]Input!K2</f>
        <v>17.63876400267986</v>
      </c>
      <c r="L2" s="3">
        <f>[7]Input!L2</f>
        <v>0</v>
      </c>
      <c r="N2" s="38" t="s">
        <v>75</v>
      </c>
      <c r="O2" s="38" t="s">
        <v>43</v>
      </c>
      <c r="P2" s="3">
        <f>SUMIFS(D:D,$B:$B,"*AGR*",$C:$C,"*BIO*")</f>
        <v>31.75545454545454</v>
      </c>
      <c r="Q2" s="3">
        <f t="shared" ref="Q2:X2" si="1">SUMIFS(E:E,$B:$B,"*AGR*",$C:$C,"*BIO*")</f>
        <v>67.692485274824392</v>
      </c>
      <c r="R2" s="3">
        <f t="shared" si="1"/>
        <v>15.877727272727272</v>
      </c>
      <c r="S2" s="3">
        <f t="shared" si="1"/>
        <v>17.018317797039593</v>
      </c>
      <c r="T2" s="3">
        <f t="shared" si="1"/>
        <v>11.410943860008096</v>
      </c>
      <c r="U2" s="3">
        <f t="shared" si="1"/>
        <v>24.544484875874744</v>
      </c>
      <c r="V2" s="3">
        <f t="shared" si="1"/>
        <v>67.831744302412417</v>
      </c>
      <c r="W2" s="3">
        <f t="shared" si="1"/>
        <v>67.831744302411934</v>
      </c>
      <c r="X2" s="3">
        <f t="shared" si="1"/>
        <v>84.995719034539917</v>
      </c>
    </row>
    <row r="3" spans="1:24">
      <c r="A3" s="38">
        <f>[7]Input!A3</f>
        <v>1</v>
      </c>
      <c r="B3" s="38" t="str">
        <f>[7]Input!B3</f>
        <v>UPS_FT_ELC</v>
      </c>
      <c r="C3" s="38" t="str">
        <f>[7]Input!C3</f>
        <v>ELC_CEN</v>
      </c>
      <c r="D3" s="3">
        <f>[7]Input!D3</f>
        <v>252.5971513183818</v>
      </c>
      <c r="E3" s="3">
        <f>[7]Input!E3</f>
        <v>252.5971513183818</v>
      </c>
      <c r="F3" s="3">
        <f>[7]Input!F3</f>
        <v>252.5971513183818</v>
      </c>
      <c r="G3" s="3">
        <f>[7]Input!G3</f>
        <v>229.72933941464359</v>
      </c>
      <c r="H3" s="3">
        <f>[7]Input!H3</f>
        <v>145.6169246227339</v>
      </c>
      <c r="I3" s="3">
        <f>[7]Input!I3</f>
        <v>101.4513669162899</v>
      </c>
      <c r="J3" s="3">
        <f>[7]Input!J3</f>
        <v>101.4861208749406</v>
      </c>
      <c r="K3" s="3">
        <f>[7]Input!K3</f>
        <v>156.76615784873519</v>
      </c>
      <c r="L3" s="3">
        <f>[7]Input!L3</f>
        <v>508.70750004020528</v>
      </c>
      <c r="N3" s="38" t="s">
        <v>75</v>
      </c>
      <c r="O3" s="38" t="s">
        <v>34</v>
      </c>
      <c r="P3" s="3">
        <f>SUMIFS(D:D,$B:$B,"*AGR*",$C:$C,"*COA*")</f>
        <v>41.940307692307698</v>
      </c>
      <c r="Q3" s="3">
        <f t="shared" ref="Q3:X3" si="2">SUMIFS(E:E,$B:$B,"*AGR*",$C:$C,"*COA*")</f>
        <v>31.45523076923077</v>
      </c>
      <c r="R3" s="3">
        <f t="shared" si="2"/>
        <v>11.036923076923076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[7]Input!A4</f>
        <v>2</v>
      </c>
      <c r="B4" s="38" t="str">
        <f>[7]Input!B4</f>
        <v>HH2_FT_NGA</v>
      </c>
      <c r="C4" s="38" t="str">
        <f>[7]Input!C4</f>
        <v>PRI_GAS_NGA</v>
      </c>
      <c r="D4" s="3">
        <f>[7]Input!D4</f>
        <v>0</v>
      </c>
      <c r="E4" s="3">
        <f>[7]Input!E4</f>
        <v>0</v>
      </c>
      <c r="F4" s="3">
        <f>[7]Input!F4</f>
        <v>0</v>
      </c>
      <c r="G4" s="3">
        <f>[7]Input!G4</f>
        <v>0</v>
      </c>
      <c r="H4" s="3">
        <f>[7]Input!H4</f>
        <v>0</v>
      </c>
      <c r="I4" s="3">
        <f>[7]Input!I4</f>
        <v>0</v>
      </c>
      <c r="J4" s="3">
        <f>[7]Input!J4</f>
        <v>0</v>
      </c>
      <c r="K4" s="3">
        <f>[7]Input!K4</f>
        <v>475.6907067712666</v>
      </c>
      <c r="L4" s="3">
        <f>[7]Input!L4</f>
        <v>1120.254637073429</v>
      </c>
      <c r="N4" s="38" t="s">
        <v>75</v>
      </c>
      <c r="O4" s="38" t="s">
        <v>14</v>
      </c>
      <c r="P4" s="3">
        <f>SUMIFS(D:D,$B:$B,"*AGR*",$C:$C,"*ELC*")</f>
        <v>226.20677840937896</v>
      </c>
      <c r="Q4" s="3">
        <f t="shared" ref="Q4:X4" si="3">SUMIFS(E:E,$B:$B,"*AGR*",$C:$C,"*ELC*")</f>
        <v>238.22826479532151</v>
      </c>
      <c r="R4" s="3">
        <f t="shared" si="3"/>
        <v>271.70650495533948</v>
      </c>
      <c r="S4" s="3">
        <f t="shared" si="3"/>
        <v>327.81894164473567</v>
      </c>
      <c r="T4" s="3">
        <f t="shared" si="3"/>
        <v>340.68638887564617</v>
      </c>
      <c r="U4" s="3">
        <f t="shared" si="3"/>
        <v>357.47892497892832</v>
      </c>
      <c r="V4" s="3">
        <f t="shared" si="3"/>
        <v>355.75258672021488</v>
      </c>
      <c r="W4" s="3">
        <f t="shared" si="3"/>
        <v>358.18545189209817</v>
      </c>
      <c r="X4" s="3">
        <f t="shared" si="3"/>
        <v>360.56411846305008</v>
      </c>
    </row>
    <row r="5" spans="1:24">
      <c r="A5" s="38">
        <f>[7]Input!A5</f>
        <v>3</v>
      </c>
      <c r="B5" s="38" t="str">
        <f>[7]Input!B5</f>
        <v>HH2_FT_ELC</v>
      </c>
      <c r="C5" s="38" t="str">
        <f>[7]Input!C5</f>
        <v>ELC_CEN</v>
      </c>
      <c r="D5" s="3">
        <f>[7]Input!D5</f>
        <v>0</v>
      </c>
      <c r="E5" s="3">
        <f>[7]Input!E5</f>
        <v>0</v>
      </c>
      <c r="F5" s="3">
        <f>[7]Input!F5</f>
        <v>0</v>
      </c>
      <c r="G5" s="3">
        <f>[7]Input!G5</f>
        <v>3.1359864490227182E-3</v>
      </c>
      <c r="H5" s="3">
        <f>[7]Input!H5</f>
        <v>0.26311134126582358</v>
      </c>
      <c r="I5" s="3">
        <f>[7]Input!I5</f>
        <v>1.0567443212006331</v>
      </c>
      <c r="J5" s="3">
        <f>[7]Input!J5</f>
        <v>6.8122136017986383</v>
      </c>
      <c r="K5" s="3">
        <f>[7]Input!K5</f>
        <v>37.592282427546827</v>
      </c>
      <c r="L5" s="3">
        <f>[7]Input!L5</f>
        <v>150.737070418911</v>
      </c>
      <c r="N5" s="38" t="s">
        <v>75</v>
      </c>
      <c r="O5" s="38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2.5844999999999989</v>
      </c>
      <c r="R5" s="3">
        <f t="shared" si="4"/>
        <v>0.906842105263158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[7]Input!A6</f>
        <v>4</v>
      </c>
      <c r="B6" s="38" t="str">
        <f>[7]Input!B6</f>
        <v>HH2_FT_ELC</v>
      </c>
      <c r="C6" s="38" t="str">
        <f>[7]Input!C6</f>
        <v>ELC_DIS</v>
      </c>
      <c r="D6" s="3">
        <f>[7]Input!D6</f>
        <v>0</v>
      </c>
      <c r="E6" s="3">
        <f>[7]Input!E6</f>
        <v>0</v>
      </c>
      <c r="F6" s="3">
        <f>[7]Input!F6</f>
        <v>0.89280793607054287</v>
      </c>
      <c r="G6" s="3">
        <f>[7]Input!G6</f>
        <v>3.7373154064675368E-2</v>
      </c>
      <c r="H6" s="3">
        <f>[7]Input!H6</f>
        <v>0</v>
      </c>
      <c r="I6" s="3">
        <f>[7]Input!I6</f>
        <v>0</v>
      </c>
      <c r="J6" s="3">
        <f>[7]Input!J6</f>
        <v>0</v>
      </c>
      <c r="K6" s="3">
        <f>[7]Input!K6</f>
        <v>0</v>
      </c>
      <c r="L6" s="3">
        <f>[7]Input!L6</f>
        <v>0</v>
      </c>
      <c r="N6" s="38" t="s">
        <v>75</v>
      </c>
      <c r="O6" s="38" t="s">
        <v>216</v>
      </c>
      <c r="P6" s="3">
        <f>SUMIFS(D:D,$B:$B,"*AGR*",$C:$C,"*HET*")</f>
        <v>22.35415031423106</v>
      </c>
      <c r="Q6" s="3">
        <f t="shared" ref="Q6:X6" si="5">SUMIFS(E:E,$B:$B,"*AGR*",$C:$C,"*HET*")</f>
        <v>34.497454325894999</v>
      </c>
      <c r="R6" s="3">
        <f t="shared" si="5"/>
        <v>24.437925956937899</v>
      </c>
      <c r="S6" s="3">
        <f t="shared" si="5"/>
        <v>34.497454325894992</v>
      </c>
      <c r="T6" s="3">
        <f t="shared" si="5"/>
        <v>17.722948748506031</v>
      </c>
      <c r="U6" s="3">
        <f t="shared" si="5"/>
        <v>14.031762856657339</v>
      </c>
      <c r="V6" s="3">
        <f t="shared" si="5"/>
        <v>14.031762856657339</v>
      </c>
      <c r="W6" s="3">
        <f t="shared" si="5"/>
        <v>35.933574037543323</v>
      </c>
      <c r="X6" s="3">
        <f t="shared" si="5"/>
        <v>39.815402184330082</v>
      </c>
    </row>
    <row r="7" spans="1:24">
      <c r="A7" s="38">
        <f>[7]Input!A7</f>
        <v>5</v>
      </c>
      <c r="B7" s="38" t="str">
        <f>[7]Input!B7</f>
        <v>ELC_FT_NGA</v>
      </c>
      <c r="C7" s="38" t="str">
        <f>[7]Input!C7</f>
        <v>PRI_GAS_NGA</v>
      </c>
      <c r="D7" s="3">
        <f>[7]Input!D7</f>
        <v>7902.5008036047784</v>
      </c>
      <c r="E7" s="3">
        <f>[7]Input!E7</f>
        <v>5425.9947955447542</v>
      </c>
      <c r="F7" s="3">
        <f>[7]Input!F7</f>
        <v>6105.1964109801784</v>
      </c>
      <c r="G7" s="3">
        <f>[7]Input!G7</f>
        <v>2952.7450477275052</v>
      </c>
      <c r="H7" s="3">
        <f>[7]Input!H7</f>
        <v>1119.2623261310821</v>
      </c>
      <c r="I7" s="3">
        <f>[7]Input!I7</f>
        <v>316.00374002073539</v>
      </c>
      <c r="J7" s="3">
        <f>[7]Input!J7</f>
        <v>0</v>
      </c>
      <c r="K7" s="3">
        <f>[7]Input!K7</f>
        <v>0</v>
      </c>
      <c r="L7" s="3">
        <f>[7]Input!L7</f>
        <v>0</v>
      </c>
      <c r="N7" s="38" t="s">
        <v>75</v>
      </c>
      <c r="O7" s="38" t="s">
        <v>215</v>
      </c>
      <c r="P7" s="3">
        <f>SUMIFS(D:D,$B:$B,"*AGR*",$C:$C,"*KER*")</f>
        <v>2.9081722216240471</v>
      </c>
      <c r="Q7" s="3">
        <f t="shared" ref="Q7:X7" si="6">SUMIFS(E:E,$B:$B,"*AGR*",$C:$C,"*KER*")</f>
        <v>2.9081722216240471</v>
      </c>
      <c r="R7" s="3">
        <f t="shared" si="6"/>
        <v>2.9081722216240471</v>
      </c>
      <c r="S7" s="3">
        <f t="shared" si="6"/>
        <v>2.9081722216240471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[7]Input!A8</f>
        <v>6</v>
      </c>
      <c r="B8" s="38" t="str">
        <f>[7]Input!B8</f>
        <v>ELC_FT_OIL</v>
      </c>
      <c r="C8" s="38" t="str">
        <f>[7]Input!C8</f>
        <v>PRI_GAS_RFG</v>
      </c>
      <c r="D8" s="3">
        <f>[7]Input!D8</f>
        <v>6.8018505380934693</v>
      </c>
      <c r="E8" s="3">
        <f>[7]Input!E8</f>
        <v>4.9588558668878848</v>
      </c>
      <c r="F8" s="3">
        <f>[7]Input!F8</f>
        <v>3.7865871152526829</v>
      </c>
      <c r="G8" s="3">
        <f>[7]Input!G8</f>
        <v>2.9353465040171032</v>
      </c>
      <c r="H8" s="3">
        <f>[7]Input!H8</f>
        <v>1.544369630601099</v>
      </c>
      <c r="I8" s="3">
        <f>[7]Input!I8</f>
        <v>0.44000000000000011</v>
      </c>
      <c r="J8" s="3">
        <f>[7]Input!J8</f>
        <v>0</v>
      </c>
      <c r="K8" s="3">
        <f>[7]Input!K8</f>
        <v>0</v>
      </c>
      <c r="L8" s="3">
        <f>[7]Input!L8</f>
        <v>0</v>
      </c>
      <c r="N8" s="38" t="s">
        <v>75</v>
      </c>
      <c r="O8" s="38" t="s">
        <v>8</v>
      </c>
      <c r="P8" s="3">
        <f>SUMIFS(D:D,$B:$B,"*AGR*",$C:$C,"*GAS_NGA*")</f>
        <v>170.89616935483869</v>
      </c>
      <c r="Q8" s="3">
        <f t="shared" ref="Q8:X8" si="7">SUMIFS(E:E,$B:$B,"*AGR*",$C:$C,"*GAS_NGA*")</f>
        <v>143.54539961722091</v>
      </c>
      <c r="R8" s="3">
        <f t="shared" si="7"/>
        <v>151.73089923301549</v>
      </c>
      <c r="S8" s="3">
        <f t="shared" si="7"/>
        <v>137.7409201678631</v>
      </c>
      <c r="T8" s="3">
        <f t="shared" si="7"/>
        <v>94.568715139711287</v>
      </c>
      <c r="U8" s="3">
        <f t="shared" si="7"/>
        <v>83.779778317686848</v>
      </c>
      <c r="V8" s="3">
        <f t="shared" si="7"/>
        <v>56.658763765702552</v>
      </c>
      <c r="W8" s="3">
        <f t="shared" si="7"/>
        <v>25.225005587769481</v>
      </c>
      <c r="X8" s="3">
        <f t="shared" si="7"/>
        <v>0</v>
      </c>
    </row>
    <row r="9" spans="1:24">
      <c r="A9" s="38">
        <f>[7]Input!A9</f>
        <v>7</v>
      </c>
      <c r="B9" s="38" t="str">
        <f>[7]Input!B9</f>
        <v>ELC_FT_OIL</v>
      </c>
      <c r="C9" s="38" t="str">
        <f>[7]Input!C9</f>
        <v>PRI_OIL_CRD</v>
      </c>
      <c r="D9" s="3">
        <f>[7]Input!D9</f>
        <v>1.943385868026706</v>
      </c>
      <c r="E9" s="3">
        <f>[7]Input!E9</f>
        <v>1.416815961967967</v>
      </c>
      <c r="F9" s="3">
        <f>[7]Input!F9</f>
        <v>1.0818820329293379</v>
      </c>
      <c r="G9" s="3">
        <f>[7]Input!G9</f>
        <v>0.83867042971917216</v>
      </c>
      <c r="H9" s="3">
        <f>[7]Input!H9</f>
        <v>0.44124846588602862</v>
      </c>
      <c r="I9" s="3">
        <f>[7]Input!I9</f>
        <v>0.1748707448275863</v>
      </c>
      <c r="J9" s="3">
        <f>[7]Input!J9</f>
        <v>0</v>
      </c>
      <c r="K9" s="3">
        <f>[7]Input!K9</f>
        <v>0</v>
      </c>
      <c r="L9" s="3">
        <f>[7]Input!L9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767.14230900830569</v>
      </c>
      <c r="Q9" s="3">
        <f t="shared" ref="Q9:X9" si="8">SUMIFS(E:E,$B:$B,"*AGR*",$C:$C,"*LPG*")+SUMIFS(E:E,$B:$B,"*AGR*",$C:$C,"*HFO*")+SUMIFS(E:E,$B:$B,"*AGR*",$C:$C,"*GSL_kt*")/23.15+SUMIFS(E:E,$B:$B,"*AGR*",$C:$C,"*DST_kt*")/23.2</f>
        <v>683.55319200445138</v>
      </c>
      <c r="R9" s="3">
        <f t="shared" si="8"/>
        <v>826.46304254432482</v>
      </c>
      <c r="S9" s="3">
        <f t="shared" si="8"/>
        <v>752.50840399628646</v>
      </c>
      <c r="T9" s="3">
        <f t="shared" si="8"/>
        <v>675.8227201741322</v>
      </c>
      <c r="U9" s="3">
        <f t="shared" si="8"/>
        <v>693.75008076415781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4">
      <c r="A10" s="38">
        <f>[7]Input!A10</f>
        <v>8</v>
      </c>
      <c r="B10" s="38" t="str">
        <f>[7]Input!B10</f>
        <v>ELC_FT_OIL</v>
      </c>
      <c r="C10" s="38" t="str">
        <f>[7]Input!C10</f>
        <v>PRI_OIL_DST</v>
      </c>
      <c r="D10" s="3">
        <f>[7]Input!D10</f>
        <v>62.188347776854563</v>
      </c>
      <c r="E10" s="3">
        <f>[7]Input!E10</f>
        <v>45.338110782974951</v>
      </c>
      <c r="F10" s="3">
        <f>[7]Input!F10</f>
        <v>34.620225053738807</v>
      </c>
      <c r="G10" s="3">
        <f>[7]Input!G10</f>
        <v>26.837453751013509</v>
      </c>
      <c r="H10" s="3">
        <f>[7]Input!H10</f>
        <v>69.596289497754654</v>
      </c>
      <c r="I10" s="3">
        <f>[7]Input!I10</f>
        <v>24.535492706896552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2.56642483956144</v>
      </c>
      <c r="U10" s="3">
        <f t="shared" si="9"/>
        <v>2.56642483956144</v>
      </c>
      <c r="V10" s="3">
        <f t="shared" si="9"/>
        <v>2.56642483956144</v>
      </c>
      <c r="W10" s="3">
        <f t="shared" si="9"/>
        <v>1.374297316732608</v>
      </c>
      <c r="X10" s="3">
        <f t="shared" si="9"/>
        <v>1.825258661779146</v>
      </c>
    </row>
    <row r="11" spans="1:24">
      <c r="A11" s="38">
        <f>[7]Input!A11</f>
        <v>9</v>
      </c>
      <c r="B11" s="38" t="str">
        <f>[7]Input!B11</f>
        <v>ELC_FT_OIL</v>
      </c>
      <c r="C11" s="38" t="str">
        <f>[7]Input!C11</f>
        <v>PRI_OIL_NSP</v>
      </c>
      <c r="D11" s="3">
        <f>[7]Input!D11</f>
        <v>4.8584646700667644</v>
      </c>
      <c r="E11" s="3">
        <f>[7]Input!E11</f>
        <v>3.542039904919918</v>
      </c>
      <c r="F11" s="3">
        <f>[7]Input!F11</f>
        <v>2.7047050823233461</v>
      </c>
      <c r="G11" s="3">
        <f>[7]Input!G11</f>
        <v>2.09667607429793</v>
      </c>
      <c r="H11" s="3">
        <f>[7]Input!H11</f>
        <v>1.1031211647150709</v>
      </c>
      <c r="I11" s="3">
        <f>[7]Input!I11</f>
        <v>0</v>
      </c>
      <c r="J11" s="3">
        <f>[7]Input!J11</f>
        <v>0</v>
      </c>
      <c r="K11" s="3">
        <f>[7]Input!K11</f>
        <v>0</v>
      </c>
      <c r="L11" s="3">
        <f>[7]Input!L11</f>
        <v>0</v>
      </c>
      <c r="N11" s="38" t="s">
        <v>77</v>
      </c>
      <c r="O11" s="38" t="s">
        <v>43</v>
      </c>
      <c r="P11" s="3">
        <f>SUMIFS(D:D,$B:$B,"*COM*",$C:$C,"*BIO*")</f>
        <v>144.20500000000004</v>
      </c>
      <c r="Q11" s="3">
        <f t="shared" ref="Q11:X11" si="10">SUMIFS(E:E,$B:$B,"*COM*",$C:$C,"*BIO*")</f>
        <v>164.78199999999995</v>
      </c>
      <c r="R11" s="3">
        <f t="shared" si="10"/>
        <v>189.00700000000001</v>
      </c>
      <c r="S11" s="3">
        <f t="shared" si="10"/>
        <v>187.22964891945941</v>
      </c>
      <c r="T11" s="3">
        <f t="shared" si="10"/>
        <v>282.41163993825393</v>
      </c>
      <c r="U11" s="3">
        <f t="shared" si="10"/>
        <v>462.83410831618949</v>
      </c>
      <c r="V11" s="3">
        <f t="shared" si="10"/>
        <v>566.84997630268708</v>
      </c>
      <c r="W11" s="3">
        <f t="shared" si="10"/>
        <v>368.24262068228728</v>
      </c>
      <c r="X11" s="3">
        <f t="shared" si="10"/>
        <v>0</v>
      </c>
    </row>
    <row r="12" spans="1:24">
      <c r="A12" s="38">
        <f>[7]Input!A12</f>
        <v>10</v>
      </c>
      <c r="B12" s="38" t="str">
        <f>[7]Input!B12</f>
        <v>ELC_FT_OIL</v>
      </c>
      <c r="C12" s="38" t="str">
        <f>[7]Input!C12</f>
        <v>PRI_OIL_HFO</v>
      </c>
      <c r="D12" s="3">
        <f>[7]Input!D12</f>
        <v>864.80671127188384</v>
      </c>
      <c r="E12" s="3">
        <f>[7]Input!E12</f>
        <v>630.48310307574548</v>
      </c>
      <c r="F12" s="3">
        <f>[7]Input!F12</f>
        <v>481.43750465355561</v>
      </c>
      <c r="G12" s="3">
        <f>[7]Input!G12</f>
        <v>373.20834122503157</v>
      </c>
      <c r="H12" s="3">
        <f>[7]Input!H12</f>
        <v>147.71857995111441</v>
      </c>
      <c r="I12" s="3">
        <f>[7]Input!I12</f>
        <v>59.487077044827608</v>
      </c>
      <c r="J12" s="3">
        <f>[7]Input!J12</f>
        <v>0</v>
      </c>
      <c r="K12" s="3">
        <f>[7]Input!K12</f>
        <v>0</v>
      </c>
      <c r="L12" s="3">
        <f>[7]Input!L12</f>
        <v>0</v>
      </c>
      <c r="N12" s="38" t="s">
        <v>77</v>
      </c>
      <c r="O12" s="38" t="s">
        <v>34</v>
      </c>
      <c r="P12" s="3">
        <f>SUMIFS(D:D,$B:$B,"*COM*",$C:$C,"*COA*")</f>
        <v>237.34899999999999</v>
      </c>
      <c r="Q12" s="3">
        <f t="shared" ref="Q12:X12" si="11">SUMIFS(E:E,$B:$B,"*COM*",$C:$C,"*COA*")</f>
        <v>204.29400000000001</v>
      </c>
      <c r="R12" s="3">
        <f t="shared" si="11"/>
        <v>192.863</v>
      </c>
      <c r="S12" s="3">
        <f t="shared" si="11"/>
        <v>237.3489999999999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4">
      <c r="A13" s="38">
        <f>[7]Input!A13</f>
        <v>11</v>
      </c>
      <c r="B13" s="38" t="str">
        <f>[7]Input!B13</f>
        <v>ELC_FT_OIL</v>
      </c>
      <c r="C13" s="38" t="str">
        <f>[7]Input!C13</f>
        <v>PRI_OIL_PTC</v>
      </c>
      <c r="D13" s="3">
        <f>[7]Input!D13</f>
        <v>30.12248095441393</v>
      </c>
      <c r="E13" s="3">
        <f>[7]Input!E13</f>
        <v>21.960647410503491</v>
      </c>
      <c r="F13" s="3">
        <f>[7]Input!F13</f>
        <v>16.769171510404739</v>
      </c>
      <c r="G13" s="3">
        <f>[7]Input!G13</f>
        <v>12.99939166064717</v>
      </c>
      <c r="H13" s="3">
        <f>[7]Input!H13</f>
        <v>0</v>
      </c>
      <c r="I13" s="3">
        <f>[7]Input!I13</f>
        <v>2.7104965448275871</v>
      </c>
      <c r="J13" s="3">
        <f>[7]Input!J13</f>
        <v>0</v>
      </c>
      <c r="K13" s="3">
        <f>[7]Input!K13</f>
        <v>0</v>
      </c>
      <c r="L13" s="3">
        <f>[7]Input!L13</f>
        <v>0</v>
      </c>
      <c r="N13" s="38" t="s">
        <v>77</v>
      </c>
      <c r="O13" s="38" t="s">
        <v>14</v>
      </c>
      <c r="P13" s="3">
        <f>SUMIFS(D:D,$B:$B,"*COM*",$C:$C,"*ELC*")</f>
        <v>3630.9459145067485</v>
      </c>
      <c r="Q13" s="3">
        <f t="shared" ref="Q13:X13" si="12">SUMIFS(E:E,$B:$B,"*COM*",$C:$C,"*ELC*")</f>
        <v>3621.8275649288162</v>
      </c>
      <c r="R13" s="3">
        <f t="shared" si="12"/>
        <v>3371.1086178466958</v>
      </c>
      <c r="S13" s="3">
        <f t="shared" si="12"/>
        <v>3586.5276118634115</v>
      </c>
      <c r="T13" s="3">
        <f t="shared" si="12"/>
        <v>4407.9121870842309</v>
      </c>
      <c r="U13" s="3">
        <f t="shared" si="12"/>
        <v>4921.8622649985718</v>
      </c>
      <c r="V13" s="3">
        <f t="shared" si="12"/>
        <v>5610.1523914821109</v>
      </c>
      <c r="W13" s="3">
        <f t="shared" si="12"/>
        <v>6683.3442261622204</v>
      </c>
      <c r="X13" s="3">
        <f t="shared" si="12"/>
        <v>6801.4203848667694</v>
      </c>
    </row>
    <row r="14" spans="1:24">
      <c r="A14" s="38">
        <f>[7]Input!A14</f>
        <v>12</v>
      </c>
      <c r="B14" s="38" t="str">
        <f>[7]Input!B14</f>
        <v>ELC_FT_OIL</v>
      </c>
      <c r="C14" s="38" t="str">
        <f>[7]Input!C14</f>
        <v>PRI_OIL_LPG</v>
      </c>
      <c r="D14" s="3">
        <f>[7]Input!D14</f>
        <v>0.97169293401335277</v>
      </c>
      <c r="E14" s="3">
        <f>[7]Input!E14</f>
        <v>0.70840798098398383</v>
      </c>
      <c r="F14" s="3">
        <f>[7]Input!F14</f>
        <v>0.54094101646466919</v>
      </c>
      <c r="G14" s="3">
        <f>[7]Input!G14</f>
        <v>0.41933521485958608</v>
      </c>
      <c r="H14" s="3">
        <f>[7]Input!H14</f>
        <v>0.22062423294301431</v>
      </c>
      <c r="I14" s="3">
        <f>[7]Input!I14</f>
        <v>8.7435372413793122E-2</v>
      </c>
      <c r="J14" s="3">
        <f>[7]Input!J14</f>
        <v>0</v>
      </c>
      <c r="K14" s="3">
        <f>[7]Input!K14</f>
        <v>0</v>
      </c>
      <c r="L14" s="3">
        <f>[7]Input!L14</f>
        <v>0</v>
      </c>
      <c r="N14" s="38" t="s">
        <v>77</v>
      </c>
      <c r="O14" s="38" t="s">
        <v>45</v>
      </c>
      <c r="P14" s="3">
        <f>SUMIFS(D:D,$B:$B,"*COM*",$C:$C,"*GEO*")</f>
        <v>9.4269999999999996</v>
      </c>
      <c r="Q14" s="3">
        <f t="shared" ref="Q14:X14" si="13">SUMIFS(E:E,$B:$B,"*COM*",$C:$C,"*GEO*")</f>
        <v>9.4269999999999996</v>
      </c>
      <c r="R14" s="3">
        <f t="shared" si="13"/>
        <v>9.4239618298897856</v>
      </c>
      <c r="S14" s="3">
        <f t="shared" si="13"/>
        <v>4.8514881974502142</v>
      </c>
      <c r="T14" s="3">
        <f t="shared" si="13"/>
        <v>0.1947015814467149</v>
      </c>
      <c r="U14" s="3">
        <f t="shared" si="13"/>
        <v>0.2639831805060916</v>
      </c>
      <c r="V14" s="3">
        <f t="shared" si="13"/>
        <v>0.33227235939510869</v>
      </c>
      <c r="W14" s="3">
        <f t="shared" si="13"/>
        <v>0.39850130693383329</v>
      </c>
      <c r="X14" s="3">
        <f t="shared" si="13"/>
        <v>0.45597053978826552</v>
      </c>
    </row>
    <row r="15" spans="1:24">
      <c r="A15" s="38">
        <f>[7]Input!A15</f>
        <v>13</v>
      </c>
      <c r="B15" s="38" t="str">
        <f>[7]Input!B15</f>
        <v>ELC_FT_COA</v>
      </c>
      <c r="C15" s="38" t="str">
        <f>[7]Input!C15</f>
        <v>PRI_GAS_OXY</v>
      </c>
      <c r="D15" s="3">
        <f>[7]Input!D15</f>
        <v>0.38220858660723689</v>
      </c>
      <c r="E15" s="3">
        <f>[7]Input!E15</f>
        <v>0.11697297676009009</v>
      </c>
      <c r="F15" s="3">
        <f>[7]Input!F15</f>
        <v>4.9123199235936266</v>
      </c>
      <c r="G15" s="3">
        <f>[7]Input!G15</f>
        <v>2.582512490863341</v>
      </c>
      <c r="H15" s="3">
        <f>[7]Input!H15</f>
        <v>0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316.64326672988761</v>
      </c>
      <c r="T15" s="3">
        <f t="shared" si="14"/>
        <v>0</v>
      </c>
      <c r="U15" s="3">
        <f t="shared" si="14"/>
        <v>31.56360985231958</v>
      </c>
      <c r="V15" s="3">
        <f t="shared" si="14"/>
        <v>0</v>
      </c>
      <c r="W15" s="3">
        <f t="shared" si="14"/>
        <v>3.9749642756756418</v>
      </c>
      <c r="X15" s="3">
        <f t="shared" si="14"/>
        <v>0</v>
      </c>
    </row>
    <row r="16" spans="1:24">
      <c r="A16" s="38">
        <f>[7]Input!A16</f>
        <v>14</v>
      </c>
      <c r="B16" s="38" t="str">
        <f>[7]Input!B16</f>
        <v>ELC_FT_COA</v>
      </c>
      <c r="C16" s="38" t="str">
        <f>[7]Input!C16</f>
        <v>PRI_COA_BCO</v>
      </c>
      <c r="D16" s="3">
        <f>[7]Input!D16</f>
        <v>4428.289342394808</v>
      </c>
      <c r="E16" s="3">
        <f>[7]Input!E16</f>
        <v>4359.4464577089366</v>
      </c>
      <c r="F16" s="3">
        <f>[7]Input!F16</f>
        <v>1656.1773640104791</v>
      </c>
      <c r="G16" s="3">
        <f>[7]Input!G16</f>
        <v>1291.2562454316701</v>
      </c>
      <c r="H16" s="3">
        <f>[7]Input!H16</f>
        <v>502.48471808612419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s="38" t="s">
        <v>77</v>
      </c>
      <c r="O16" s="38" t="s">
        <v>8</v>
      </c>
      <c r="P16" s="3">
        <f>SUMIFS(D:D,$B:$B,"*COM*",$C:$C,"*GAS*")-SUMIFS(D:D,$B:$B,"*COM*",$C:$C,"*BIO_GAS*")</f>
        <v>2036.7334335487217</v>
      </c>
      <c r="Q16" s="3">
        <f t="shared" ref="Q16:X16" si="15">SUMIFS(E:E,$B:$B,"*COM*",$C:$C,"*GAS*")-SUMIFS(E:E,$B:$B,"*COM*",$C:$C,"*BIO_GAS*")</f>
        <v>2085.1885750187748</v>
      </c>
      <c r="R16" s="3">
        <f t="shared" si="15"/>
        <v>2049.0752237643351</v>
      </c>
      <c r="S16" s="3">
        <f t="shared" si="15"/>
        <v>2283.2927371315131</v>
      </c>
      <c r="T16" s="3">
        <f t="shared" si="15"/>
        <v>1463.2746751698789</v>
      </c>
      <c r="U16" s="3">
        <f t="shared" si="15"/>
        <v>1150.896554007177</v>
      </c>
      <c r="V16" s="3">
        <f t="shared" si="15"/>
        <v>708.67293157407448</v>
      </c>
      <c r="W16" s="3">
        <f t="shared" si="15"/>
        <v>0</v>
      </c>
      <c r="X16" s="3">
        <f t="shared" si="15"/>
        <v>0</v>
      </c>
    </row>
    <row r="17" spans="1:24">
      <c r="A17" s="38">
        <f>[7]Input!A17</f>
        <v>15</v>
      </c>
      <c r="B17" s="38" t="str">
        <f>[7]Input!B17</f>
        <v>ELC_FT_COA</v>
      </c>
      <c r="C17" s="38" t="str">
        <f>[7]Input!C17</f>
        <v>PRI_COA_HCO</v>
      </c>
      <c r="D17" s="3">
        <f>[7]Input!D17</f>
        <v>4427.9071338082003</v>
      </c>
      <c r="E17" s="3">
        <f>[7]Input!E17</f>
        <v>4359.3294847321758</v>
      </c>
      <c r="F17" s="3">
        <f>[7]Input!F17</f>
        <v>3404.5557986355411</v>
      </c>
      <c r="G17" s="3">
        <f>[7]Input!G17</f>
        <v>1288.673732940807</v>
      </c>
      <c r="H17" s="3">
        <f>[7]Input!H17</f>
        <v>502.48471808612419</v>
      </c>
      <c r="I17" s="3">
        <f>[7]Input!I17</f>
        <v>0</v>
      </c>
      <c r="J17" s="3">
        <f>[7]Input!J17</f>
        <v>0</v>
      </c>
      <c r="K17" s="3">
        <f>[7]Input!K17</f>
        <v>0</v>
      </c>
      <c r="L17" s="3">
        <f>[7]Input!L17</f>
        <v>0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815.75870834207387</v>
      </c>
      <c r="Q17" s="3">
        <f t="shared" ref="Q17:X17" si="16">SUMIFS(E:E,$B:$B,"*COM*",$C:$C,"*OIL*")-SUMIFS(E:E,$B:$B,"*COM*",$C:$C,"*kt*")+SUMIFS(E:E,$B:$B,"*COM*",$C:$C,"*DST_kt*")/23.2</f>
        <v>720.67765401784629</v>
      </c>
      <c r="R17" s="3">
        <f t="shared" si="16"/>
        <v>542.06696643045734</v>
      </c>
      <c r="S17" s="3">
        <f t="shared" si="16"/>
        <v>1032.6199603196665</v>
      </c>
      <c r="T17" s="3">
        <f t="shared" si="16"/>
        <v>794.72957536059732</v>
      </c>
      <c r="U17" s="3">
        <f t="shared" si="16"/>
        <v>400.19662454440294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4">
      <c r="A18" s="38">
        <f>[7]Input!A18</f>
        <v>16</v>
      </c>
      <c r="B18" s="38" t="str">
        <f>[7]Input!B18</f>
        <v>ELC_FT_BIO</v>
      </c>
      <c r="C18" s="38" t="str">
        <f>[7]Input!C18</f>
        <v>RNW_POT_BIO_MUN</v>
      </c>
      <c r="D18" s="3">
        <f>[7]Input!D18</f>
        <v>62.352631578947403</v>
      </c>
      <c r="E18" s="3">
        <f>[7]Input!E18</f>
        <v>16.281578947368381</v>
      </c>
      <c r="F18" s="3">
        <f>[7]Input!F18</f>
        <v>0.29699999999999999</v>
      </c>
      <c r="G18" s="3">
        <f>[7]Input!G18</f>
        <v>196.46602505329989</v>
      </c>
      <c r="H18" s="3">
        <f>[7]Input!H18</f>
        <v>285.87242826487068</v>
      </c>
      <c r="I18" s="3">
        <f>[7]Input!I18</f>
        <v>362.38862446736738</v>
      </c>
      <c r="J18" s="3">
        <f>[7]Input!J18</f>
        <v>304.05226597463911</v>
      </c>
      <c r="K18" s="3">
        <f>[7]Input!K18</f>
        <v>587.50259619541794</v>
      </c>
      <c r="L18" s="3">
        <f>[7]Input!L18</f>
        <v>720.15806987183078</v>
      </c>
      <c r="N18" s="38" t="s">
        <v>77</v>
      </c>
      <c r="O18" s="38" t="s">
        <v>46</v>
      </c>
      <c r="P18" s="3">
        <f>SUMIFS(D:D,$B:$B,"*COM*",$C:$C,"*SOL*")</f>
        <v>178.80037140846781</v>
      </c>
      <c r="Q18" s="3">
        <f t="shared" ref="Q18:X18" si="17">SUMIFS(E:E,$B:$B,"*COM*",$C:$C,"*SOL*")</f>
        <v>498.25917586900027</v>
      </c>
      <c r="R18" s="3">
        <f t="shared" si="17"/>
        <v>768.87291366911427</v>
      </c>
      <c r="S18" s="3">
        <f t="shared" si="17"/>
        <v>768.8729136691145</v>
      </c>
      <c r="T18" s="3">
        <f t="shared" si="17"/>
        <v>1401.4118958951831</v>
      </c>
      <c r="U18" s="3">
        <f t="shared" si="17"/>
        <v>1401.411895895184</v>
      </c>
      <c r="V18" s="3">
        <f t="shared" si="17"/>
        <v>1434.279244329352</v>
      </c>
      <c r="W18" s="3">
        <f t="shared" si="17"/>
        <v>1096.371973963503</v>
      </c>
      <c r="X18" s="3">
        <f t="shared" si="17"/>
        <v>1324.530932259564</v>
      </c>
    </row>
    <row r="19" spans="1:24">
      <c r="A19" s="38">
        <f>[7]Input!A19</f>
        <v>17</v>
      </c>
      <c r="B19" s="38" t="str">
        <f>[7]Input!B19</f>
        <v>ELC_FT_BIO</v>
      </c>
      <c r="C19" s="38" t="str">
        <f>[7]Input!C19</f>
        <v>RNW_POT_BIO_GAS</v>
      </c>
      <c r="D19" s="3">
        <f>[7]Input!D19</f>
        <v>667.99051534826572</v>
      </c>
      <c r="E19" s="3">
        <f>[7]Input!E19</f>
        <v>794.89829935652438</v>
      </c>
      <c r="F19" s="3">
        <f>[7]Input!F19</f>
        <v>623.46438784239524</v>
      </c>
      <c r="G19" s="3">
        <f>[7]Input!G19</f>
        <v>237.50835740803271</v>
      </c>
      <c r="H19" s="3">
        <f>[7]Input!H19</f>
        <v>0</v>
      </c>
      <c r="I19" s="3">
        <f>[7]Input!I19</f>
        <v>0</v>
      </c>
      <c r="J19" s="3">
        <f>[7]Input!J19</f>
        <v>0</v>
      </c>
      <c r="K19" s="3">
        <f>[7]Input!K19</f>
        <v>0</v>
      </c>
      <c r="L19" s="3">
        <f>[7]Input!L19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40.089717127941867</v>
      </c>
      <c r="U19" s="3">
        <f t="shared" si="18"/>
        <v>40.089717127941867</v>
      </c>
      <c r="V19" s="3">
        <f t="shared" si="18"/>
        <v>32.100167632275152</v>
      </c>
      <c r="W19" s="3">
        <f t="shared" si="18"/>
        <v>0</v>
      </c>
      <c r="X19" s="3">
        <f t="shared" si="18"/>
        <v>0</v>
      </c>
    </row>
    <row r="20" spans="1:24">
      <c r="A20" s="38">
        <f>[7]Input!A20</f>
        <v>18</v>
      </c>
      <c r="B20" s="38" t="str">
        <f>[7]Input!B20</f>
        <v>ELC_FT_BIO</v>
      </c>
      <c r="C20" s="38" t="str">
        <f>[7]Input!C20</f>
        <v>RNW_POT_BIO_WOD</v>
      </c>
      <c r="D20" s="3">
        <f>[7]Input!D20</f>
        <v>796.41807121794807</v>
      </c>
      <c r="E20" s="3">
        <f>[7]Input!E20</f>
        <v>750.45025648031924</v>
      </c>
      <c r="F20" s="3">
        <f>[7]Input!F20</f>
        <v>850.76105023176876</v>
      </c>
      <c r="G20" s="3">
        <f>[7]Input!G20</f>
        <v>851.88896989359614</v>
      </c>
      <c r="H20" s="3">
        <f>[7]Input!H20</f>
        <v>739.33509101191692</v>
      </c>
      <c r="I20" s="3">
        <f>[7]Input!I20</f>
        <v>477.60233829922498</v>
      </c>
      <c r="J20" s="3">
        <f>[7]Input!J20</f>
        <v>478.58432794447339</v>
      </c>
      <c r="K20" s="3">
        <f>[7]Input!K20</f>
        <v>0</v>
      </c>
      <c r="L20" s="3">
        <f>[7]Input!L20</f>
        <v>0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[7]Input!A21</f>
        <v>19</v>
      </c>
      <c r="B21" s="38" t="str">
        <f>[7]Input!B21</f>
        <v>ELC_FT_BIO</v>
      </c>
      <c r="C21" s="38" t="str">
        <f>[7]Input!C21</f>
        <v>RNW_POT_BIO_SLU</v>
      </c>
      <c r="D21" s="3">
        <f>[7]Input!D21</f>
        <v>24.1</v>
      </c>
      <c r="E21" s="3">
        <f>[7]Input!E21</f>
        <v>25.95</v>
      </c>
      <c r="F21" s="3">
        <f>[7]Input!F21</f>
        <v>0.56799999999999995</v>
      </c>
      <c r="G21" s="3">
        <f>[7]Input!G21</f>
        <v>0.46899999999999997</v>
      </c>
      <c r="H21" s="3">
        <f>[7]Input!H21</f>
        <v>32.697687835018428</v>
      </c>
      <c r="I21" s="3">
        <f>[7]Input!I21</f>
        <v>38.164576483971999</v>
      </c>
      <c r="J21" s="3">
        <f>[7]Input!J21</f>
        <v>0</v>
      </c>
      <c r="K21" s="3">
        <f>[7]Input!K21</f>
        <v>0</v>
      </c>
      <c r="L21" s="3">
        <f>[7]Input!L21</f>
        <v>0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[7]Input!A22</f>
        <v>20</v>
      </c>
      <c r="B22" s="38" t="str">
        <f>[7]Input!B22</f>
        <v>ELC_FT_CRP</v>
      </c>
      <c r="C22" s="38" t="str">
        <f>[7]Input!C22</f>
        <v>RNW_POT_BIO_CRP_STC</v>
      </c>
      <c r="D22" s="3">
        <f>[7]Input!D22</f>
        <v>172.7</v>
      </c>
      <c r="E22" s="3">
        <f>[7]Input!E22</f>
        <v>0</v>
      </c>
      <c r="F22" s="3">
        <f>[7]Input!F22</f>
        <v>0</v>
      </c>
      <c r="G22" s="3">
        <f>[7]Input!G22</f>
        <v>0</v>
      </c>
      <c r="H22" s="3">
        <f>[7]Input!H22</f>
        <v>0</v>
      </c>
      <c r="I22" s="3">
        <f>[7]Input!I22</f>
        <v>0</v>
      </c>
      <c r="J22" s="3">
        <f>[7]Input!J22</f>
        <v>0</v>
      </c>
      <c r="K22" s="3">
        <f>[7]Input!K22</f>
        <v>0</v>
      </c>
      <c r="L22" s="3">
        <f>[7]Input!L22</f>
        <v>181.97795121951219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</v>
      </c>
      <c r="R22" s="3">
        <f t="shared" si="21"/>
        <v>0.89280793607054287</v>
      </c>
      <c r="S22" s="3">
        <f t="shared" si="21"/>
        <v>4.0509140513698083E-2</v>
      </c>
      <c r="T22" s="3">
        <f t="shared" si="21"/>
        <v>0.26311134126582358</v>
      </c>
      <c r="U22" s="3">
        <f t="shared" si="21"/>
        <v>1.0567443212006331</v>
      </c>
      <c r="V22" s="3">
        <f t="shared" si="21"/>
        <v>6.8122136017986383</v>
      </c>
      <c r="W22" s="3">
        <f t="shared" si="21"/>
        <v>37.592282427546827</v>
      </c>
      <c r="X22" s="3">
        <f t="shared" si="21"/>
        <v>150.737070418911</v>
      </c>
    </row>
    <row r="23" spans="1:24">
      <c r="A23" s="38">
        <f>[7]Input!A23</f>
        <v>21</v>
      </c>
      <c r="B23" s="38" t="str">
        <f>[7]Input!B23</f>
        <v>ELC_FT_MUN</v>
      </c>
      <c r="C23" s="38" t="str">
        <f>[7]Input!C23</f>
        <v>RNW_POT_BIO_MUN</v>
      </c>
      <c r="D23" s="3">
        <f>[7]Input!D23</f>
        <v>361.9473684210526</v>
      </c>
      <c r="E23" s="3">
        <f>[7]Input!E23</f>
        <v>431.36842105263162</v>
      </c>
      <c r="F23" s="3">
        <f>[7]Input!F23</f>
        <v>462.87326315789483</v>
      </c>
      <c r="G23" s="3">
        <f>[7]Input!G23</f>
        <v>148.84953152081351</v>
      </c>
      <c r="H23" s="3">
        <f>[7]Input!H23</f>
        <v>0</v>
      </c>
      <c r="I23" s="3">
        <f>[7]Input!I23</f>
        <v>0</v>
      </c>
      <c r="J23" s="3">
        <f>[7]Input!J23</f>
        <v>0</v>
      </c>
      <c r="K23" s="3">
        <f>[7]Input!K23</f>
        <v>0</v>
      </c>
      <c r="L23" s="3">
        <f>[7]Input!L23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475.6907067712666</v>
      </c>
      <c r="X23" s="3">
        <f t="shared" si="22"/>
        <v>1120.254637073429</v>
      </c>
    </row>
    <row r="24" spans="1:24">
      <c r="A24" s="38">
        <f>[7]Input!A24</f>
        <v>22</v>
      </c>
      <c r="B24" s="38" t="str">
        <f>[7]Input!B24</f>
        <v>ELC_FT_MUN</v>
      </c>
      <c r="C24" s="38" t="str">
        <f>[7]Input!C24</f>
        <v>RNW_POT_BIO_SLU</v>
      </c>
      <c r="D24" s="3">
        <f>[7]Input!D24</f>
        <v>0</v>
      </c>
      <c r="E24" s="3">
        <f>[7]Input!E24</f>
        <v>0</v>
      </c>
      <c r="F24" s="3">
        <f>[7]Input!F24</f>
        <v>27.231999999999999</v>
      </c>
      <c r="G24" s="3">
        <f>[7]Input!G24</f>
        <v>0</v>
      </c>
      <c r="H24" s="3">
        <f>[7]Input!H24</f>
        <v>0</v>
      </c>
      <c r="I24" s="3">
        <f>[7]Input!I24</f>
        <v>0</v>
      </c>
      <c r="J24" s="3">
        <f>[7]Input!J24</f>
        <v>0</v>
      </c>
      <c r="K24" s="3">
        <f>[7]Input!K24</f>
        <v>0</v>
      </c>
      <c r="L24" s="3">
        <f>[7]Input!L24</f>
        <v>0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958.1850000000004</v>
      </c>
      <c r="Q24" s="3">
        <f t="shared" ref="Q24:X24" si="23">SUMIFS(E:E,$B:$B,"*IND*",$C:$C,"*BIO*")-SUMIFS(E:E,$B:$B,"*IND*",$C:$C,"*BIO_ETH*")+SUMIFS(E:E,$B:$B,"*IND*",$C:$C,"*BIO_ETH*")*0.027</f>
        <v>1076.0024739025948</v>
      </c>
      <c r="R24" s="3">
        <f t="shared" si="23"/>
        <v>1251.4339999999995</v>
      </c>
      <c r="S24" s="3">
        <f t="shared" si="23"/>
        <v>801.11868201951279</v>
      </c>
      <c r="T24" s="3">
        <f t="shared" si="23"/>
        <v>800.8560737419175</v>
      </c>
      <c r="U24" s="3">
        <f t="shared" si="23"/>
        <v>852.48638210680497</v>
      </c>
      <c r="V24" s="3">
        <f t="shared" si="23"/>
        <v>727.28409738098003</v>
      </c>
      <c r="W24" s="3">
        <f t="shared" si="23"/>
        <v>164.8715725421452</v>
      </c>
      <c r="X24" s="3">
        <f t="shared" si="23"/>
        <v>1258.6740743806947</v>
      </c>
    </row>
    <row r="25" spans="1:24">
      <c r="A25" s="38">
        <f>[7]Input!A25</f>
        <v>23</v>
      </c>
      <c r="B25" s="38" t="str">
        <f>[7]Input!B25</f>
        <v>ELC_FT_HYD</v>
      </c>
      <c r="C25" s="38" t="str">
        <f>[7]Input!C25</f>
        <v>RNW_POT_HYD</v>
      </c>
      <c r="D25" s="3">
        <f>[7]Input!D25</f>
        <v>2088.7800000000002</v>
      </c>
      <c r="E25" s="3">
        <f>[7]Input!E25</f>
        <v>2123.37</v>
      </c>
      <c r="F25" s="3">
        <f>[7]Input!F25</f>
        <v>2231.0100000000002</v>
      </c>
      <c r="G25" s="3">
        <f>[7]Input!G25</f>
        <v>2145.3758027139179</v>
      </c>
      <c r="H25" s="3">
        <f>[7]Input!H25</f>
        <v>2329.0741769509341</v>
      </c>
      <c r="I25" s="3">
        <f>[7]Input!I25</f>
        <v>2380.9467737941709</v>
      </c>
      <c r="J25" s="3">
        <f>[7]Input!J25</f>
        <v>2374.4980889267658</v>
      </c>
      <c r="K25" s="3">
        <f>[7]Input!K25</f>
        <v>2443.782501934847</v>
      </c>
      <c r="L25" s="3">
        <f>[7]Input!L25</f>
        <v>2518.7103314340302</v>
      </c>
      <c r="N25" s="38" t="s">
        <v>80</v>
      </c>
      <c r="O25" s="38" t="s">
        <v>34</v>
      </c>
      <c r="P25" s="3">
        <f>SUMIFS(D:D,$B:$B,"*IND*",$C:$C,"*COA_BCO*")+SUMIFS(D:D,$B:$B,"*IND*",$C:$C,"*COA_HCO*")</f>
        <v>637.21386125126946</v>
      </c>
      <c r="Q25" s="3">
        <f t="shared" ref="Q25:X25" si="24">SUMIFS(E:E,$B:$B,"*IND*",$C:$C,"*COA_BCO*")+SUMIFS(E:E,$B:$B,"*IND*",$C:$C,"*COA_HCO*")</f>
        <v>610.27420708614329</v>
      </c>
      <c r="R25" s="3">
        <f t="shared" si="24"/>
        <v>567.49907008929131</v>
      </c>
      <c r="S25" s="3">
        <f t="shared" si="24"/>
        <v>911.41858996349106</v>
      </c>
      <c r="T25" s="3">
        <f t="shared" si="24"/>
        <v>778.644260900718</v>
      </c>
      <c r="U25" s="3">
        <f t="shared" si="24"/>
        <v>826.59220731069831</v>
      </c>
      <c r="V25" s="3">
        <f t="shared" si="24"/>
        <v>886.94508377590739</v>
      </c>
      <c r="W25" s="3">
        <f t="shared" si="24"/>
        <v>850.71635343921935</v>
      </c>
      <c r="X25" s="3">
        <f t="shared" si="24"/>
        <v>740.02181803630435</v>
      </c>
    </row>
    <row r="26" spans="1:24">
      <c r="A26" s="38">
        <f>[7]Input!A26</f>
        <v>24</v>
      </c>
      <c r="B26" s="38" t="str">
        <f>[7]Input!B26</f>
        <v>ELC_FT_GEO</v>
      </c>
      <c r="C26" s="38" t="str">
        <f>[7]Input!C26</f>
        <v>RNW_POT_GEO</v>
      </c>
      <c r="D26" s="3">
        <f>[7]Input!D26</f>
        <v>173.64020960838701</v>
      </c>
      <c r="E26" s="3">
        <f>[7]Input!E26</f>
        <v>182.8141320302345</v>
      </c>
      <c r="F26" s="3">
        <f>[7]Input!F26</f>
        <v>200.56055445208281</v>
      </c>
      <c r="G26" s="3">
        <f>[7]Input!G26</f>
        <v>196.33122039741329</v>
      </c>
      <c r="H26" s="3">
        <f>[7]Input!H26</f>
        <v>251.31897477200471</v>
      </c>
      <c r="I26" s="3">
        <f>[7]Input!I26</f>
        <v>290.62938407661278</v>
      </c>
      <c r="J26" s="3">
        <f>[7]Input!J26</f>
        <v>337.5538214342622</v>
      </c>
      <c r="K26" s="3">
        <f>[7]Input!K26</f>
        <v>400.72666386014089</v>
      </c>
      <c r="L26" s="3">
        <f>[7]Input!L26</f>
        <v>460.483572757746</v>
      </c>
      <c r="N26" s="38" t="s">
        <v>80</v>
      </c>
      <c r="O26" s="38" t="s">
        <v>14</v>
      </c>
      <c r="P26" s="3">
        <f>SUMIFS(D:D,$B:$B,"*IND*",$C:$C,"*ELC*")</f>
        <v>4606.5966666666664</v>
      </c>
      <c r="Q26" s="3">
        <f t="shared" ref="Q26:X26" si="25">SUMIFS(E:E,$B:$B,"*IND*",$C:$C,"*ELC*")</f>
        <v>4605.6988888888891</v>
      </c>
      <c r="R26" s="3">
        <f t="shared" si="25"/>
        <v>4519.8522222222236</v>
      </c>
      <c r="S26" s="3">
        <f t="shared" si="25"/>
        <v>4762.7673682842324</v>
      </c>
      <c r="T26" s="3">
        <f t="shared" si="25"/>
        <v>5118.3536988078631</v>
      </c>
      <c r="U26" s="3">
        <f t="shared" si="25"/>
        <v>5599.3212258294279</v>
      </c>
      <c r="V26" s="3">
        <f t="shared" si="25"/>
        <v>6163.4176245462304</v>
      </c>
      <c r="W26" s="3">
        <f t="shared" si="25"/>
        <v>7119.153391054434</v>
      </c>
      <c r="X26" s="3">
        <f t="shared" si="25"/>
        <v>7743.6184248295094</v>
      </c>
    </row>
    <row r="27" spans="1:24">
      <c r="A27" s="38">
        <f>[7]Input!A27</f>
        <v>25</v>
      </c>
      <c r="B27" s="38" t="str">
        <f>[7]Input!B27</f>
        <v>ELC_FT_SOL_PV</v>
      </c>
      <c r="C27" s="38" t="str">
        <f>[7]Input!C27</f>
        <v>RNW_POT_SOL_PV</v>
      </c>
      <c r="D27" s="3">
        <f>[7]Input!D27</f>
        <v>164.23</v>
      </c>
      <c r="E27" s="3">
        <f>[7]Input!E27</f>
        <v>361.68</v>
      </c>
      <c r="F27" s="3">
        <f>[7]Input!F27</f>
        <v>583.68000000000006</v>
      </c>
      <c r="G27" s="3">
        <f>[7]Input!G27</f>
        <v>1467.8303675730069</v>
      </c>
      <c r="H27" s="3">
        <f>[7]Input!H27</f>
        <v>2346.0081383216102</v>
      </c>
      <c r="I27" s="3">
        <f>[7]Input!I27</f>
        <v>2961.277464026366</v>
      </c>
      <c r="J27" s="3">
        <f>[7]Input!J27</f>
        <v>4281.2219331340166</v>
      </c>
      <c r="K27" s="3">
        <f>[7]Input!K27</f>
        <v>5124.3302687710247</v>
      </c>
      <c r="L27" s="3">
        <f>[7]Input!L27</f>
        <v>5126.268982427413</v>
      </c>
      <c r="N27" s="38" t="s">
        <v>80</v>
      </c>
      <c r="O27" s="38" t="s">
        <v>217</v>
      </c>
      <c r="P27" s="3">
        <f>SUMIFS(D:D,$B:$B,"*IND*",$C:$C,"*GAS_ETH*")+SUMIFS(D:D,$B:$B,"*IND*",$C:$C,"*GAS_RFG*")</f>
        <v>77.467430316892191</v>
      </c>
      <c r="Q27" s="3">
        <f t="shared" ref="Q27:X27" si="26">SUMIFS(E:E,$B:$B,"*IND*",$C:$C,"*GAS_ETH*")+SUMIFS(E:E,$B:$B,"*IND*",$C:$C,"*GAS_RFG*")</f>
        <v>84.272830076237554</v>
      </c>
      <c r="R27" s="3">
        <f t="shared" si="26"/>
        <v>153.0930578464517</v>
      </c>
      <c r="S27" s="3">
        <f t="shared" si="26"/>
        <v>143.54200852496689</v>
      </c>
      <c r="T27" s="3">
        <f t="shared" si="26"/>
        <v>209.49999999999997</v>
      </c>
      <c r="U27" s="3">
        <f t="shared" si="26"/>
        <v>212.66331624788504</v>
      </c>
      <c r="V27" s="3">
        <f t="shared" si="26"/>
        <v>212.21551223138283</v>
      </c>
      <c r="W27" s="3">
        <f t="shared" si="26"/>
        <v>204.15504918014969</v>
      </c>
      <c r="X27" s="3">
        <f t="shared" si="26"/>
        <v>57.636856521716943</v>
      </c>
    </row>
    <row r="28" spans="1:24">
      <c r="A28" s="38">
        <f>[7]Input!A28</f>
        <v>26</v>
      </c>
      <c r="B28" s="38" t="str">
        <f>[7]Input!B28</f>
        <v>ELC_FT_SOL_TH</v>
      </c>
      <c r="C28" s="38" t="str">
        <f>[7]Input!C28</f>
        <v>RNW_POT_SOL_TH</v>
      </c>
      <c r="D28" s="3">
        <f>[7]Input!D28</f>
        <v>0.21202643928571421</v>
      </c>
      <c r="E28" s="3">
        <f>[7]Input!E28</f>
        <v>1.085192100765306</v>
      </c>
      <c r="F28" s="3">
        <f>[7]Input!F28</f>
        <v>2.9032557214285708</v>
      </c>
      <c r="G28" s="3">
        <f>[7]Input!G28</f>
        <v>2.883412271428571</v>
      </c>
      <c r="H28" s="3">
        <f>[7]Input!H28</f>
        <v>2.730916182142856</v>
      </c>
      <c r="I28" s="3">
        <f>[7]Input!I28</f>
        <v>1.8379070706632641</v>
      </c>
      <c r="J28" s="3">
        <f>[7]Input!J28</f>
        <v>0</v>
      </c>
      <c r="K28" s="3">
        <f>[7]Input!K28</f>
        <v>247.82873929991081</v>
      </c>
      <c r="L28" s="3">
        <f>[7]Input!L28</f>
        <v>633.49443505420697</v>
      </c>
      <c r="N28" s="38" t="s">
        <v>80</v>
      </c>
      <c r="O28" s="38" t="s">
        <v>45</v>
      </c>
      <c r="P28" s="3">
        <f>SUMIFS(D:D,$B:$B,"*IND*",$C:$C,"*GEO*")</f>
        <v>0.94270833333333348</v>
      </c>
      <c r="Q28" s="3">
        <f t="shared" ref="Q28:X28" si="27">SUMIFS(E:E,$B:$B,"*IND*",$C:$C,"*GEO*")</f>
        <v>11.741</v>
      </c>
      <c r="R28" s="3">
        <f t="shared" si="27"/>
        <v>0.62847222222222221</v>
      </c>
      <c r="S28" s="3">
        <f t="shared" si="27"/>
        <v>11.741</v>
      </c>
      <c r="T28" s="3">
        <f t="shared" si="27"/>
        <v>11.741</v>
      </c>
      <c r="U28" s="3">
        <f t="shared" si="27"/>
        <v>11.741</v>
      </c>
      <c r="V28" s="3">
        <f t="shared" si="27"/>
        <v>8.9808654318476595</v>
      </c>
      <c r="W28" s="3">
        <f t="shared" si="27"/>
        <v>0</v>
      </c>
      <c r="X28" s="3">
        <f t="shared" si="27"/>
        <v>0</v>
      </c>
    </row>
    <row r="29" spans="1:24">
      <c r="A29" s="38">
        <f>[7]Input!A29</f>
        <v>27</v>
      </c>
      <c r="B29" s="38" t="str">
        <f>[7]Input!B29</f>
        <v>ELC_FT_SOL_CSP</v>
      </c>
      <c r="C29" s="38" t="str">
        <f>[7]Input!C29</f>
        <v>RNW_POT_SOL_CSP</v>
      </c>
      <c r="D29" s="3">
        <f>[7]Input!D29</f>
        <v>2.74</v>
      </c>
      <c r="E29" s="3">
        <f>[7]Input!E29</f>
        <v>20.13</v>
      </c>
      <c r="F29" s="3">
        <f>[7]Input!F29</f>
        <v>20.46</v>
      </c>
      <c r="G29" s="3">
        <f>[7]Input!G29</f>
        <v>18.303309626446978</v>
      </c>
      <c r="H29" s="3">
        <f>[7]Input!H29</f>
        <v>18.704281645651701</v>
      </c>
      <c r="I29" s="3">
        <f>[7]Input!I29</f>
        <v>15.86820213896441</v>
      </c>
      <c r="J29" s="3">
        <f>[7]Input!J29</f>
        <v>51.258056486140063</v>
      </c>
      <c r="K29" s="3">
        <f>[7]Input!K29</f>
        <v>51.498083289338197</v>
      </c>
      <c r="L29" s="3">
        <f>[7]Input!L29</f>
        <v>44.529502101912612</v>
      </c>
      <c r="N29" s="38" t="s">
        <v>80</v>
      </c>
      <c r="O29" s="38" t="s">
        <v>216</v>
      </c>
      <c r="P29" s="3">
        <f>SUMIFS(D:D,$B:$B,"*IND*",$C:$C,"*HET*")</f>
        <v>1000.574785991578</v>
      </c>
      <c r="Q29" s="3">
        <f t="shared" ref="Q29:X29" si="28">SUMIFS(E:E,$B:$B,"*IND*",$C:$C,"*HET*")</f>
        <v>986.57954567410491</v>
      </c>
      <c r="R29" s="3">
        <f t="shared" si="28"/>
        <v>953.12907404306213</v>
      </c>
      <c r="S29" s="3">
        <f t="shared" si="28"/>
        <v>961.53626129287636</v>
      </c>
      <c r="T29" s="3">
        <f t="shared" si="28"/>
        <v>950.65960663082478</v>
      </c>
      <c r="U29" s="3">
        <f t="shared" si="28"/>
        <v>952.91450701059728</v>
      </c>
      <c r="V29" s="3">
        <f t="shared" si="28"/>
        <v>890.5262774267261</v>
      </c>
      <c r="W29" s="3">
        <f t="shared" si="28"/>
        <v>1021.159656266325</v>
      </c>
      <c r="X29" s="3">
        <f t="shared" si="28"/>
        <v>1559.369887556431</v>
      </c>
    </row>
    <row r="30" spans="1:24">
      <c r="A30" s="38">
        <f>[7]Input!A30</f>
        <v>28</v>
      </c>
      <c r="B30" s="38" t="str">
        <f>[7]Input!B30</f>
        <v>ELC_FT_TDL</v>
      </c>
      <c r="C30" s="38" t="str">
        <f>[7]Input!C30</f>
        <v>RNW_POT_TDL</v>
      </c>
      <c r="D30" s="3">
        <f>[7]Input!D30</f>
        <v>1.72</v>
      </c>
      <c r="E30" s="3">
        <f>[7]Input!E30</f>
        <v>1.76</v>
      </c>
      <c r="F30" s="3">
        <f>[7]Input!F30</f>
        <v>1.85</v>
      </c>
      <c r="G30" s="3">
        <f>[7]Input!G30</f>
        <v>7.7945639040000012</v>
      </c>
      <c r="H30" s="3">
        <f>[7]Input!H30</f>
        <v>9.2447153280000016</v>
      </c>
      <c r="I30" s="3">
        <f>[7]Input!I30</f>
        <v>9.0634464000000001</v>
      </c>
      <c r="J30" s="3">
        <f>[7]Input!J30</f>
        <v>10.755289727999999</v>
      </c>
      <c r="K30" s="3">
        <f>[7]Input!K30</f>
        <v>11.690521344</v>
      </c>
      <c r="L30" s="3">
        <f>[7]Input!L30</f>
        <v>3.122064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0</v>
      </c>
      <c r="R30" s="3">
        <f t="shared" si="29"/>
        <v>0</v>
      </c>
      <c r="S30" s="3">
        <f t="shared" si="29"/>
        <v>0</v>
      </c>
      <c r="T30" s="3">
        <f t="shared" si="29"/>
        <v>707.85105861957732</v>
      </c>
      <c r="U30" s="3">
        <f t="shared" si="29"/>
        <v>854.41881433196932</v>
      </c>
      <c r="V30" s="3">
        <f t="shared" si="29"/>
        <v>858.72617104549943</v>
      </c>
      <c r="W30" s="3">
        <f t="shared" si="29"/>
        <v>880.47501113319709</v>
      </c>
      <c r="X30" s="3">
        <f t="shared" si="29"/>
        <v>897.69608962843131</v>
      </c>
    </row>
    <row r="31" spans="1:24">
      <c r="A31" s="38">
        <f>[7]Input!A31</f>
        <v>29</v>
      </c>
      <c r="B31" s="38" t="str">
        <f>[7]Input!B31</f>
        <v>ELC_FT_WIN_ON</v>
      </c>
      <c r="C31" s="38" t="str">
        <f>[7]Input!C31</f>
        <v>RNW_POT_WIN_ON</v>
      </c>
      <c r="D31" s="3">
        <f>[7]Input!D31</f>
        <v>550.07999999999993</v>
      </c>
      <c r="E31" s="3">
        <f>[7]Input!E31</f>
        <v>983.0200000000001</v>
      </c>
      <c r="F31" s="3">
        <f>[7]Input!F31</f>
        <v>1530.69</v>
      </c>
      <c r="G31" s="3">
        <f>[7]Input!G31</f>
        <v>2399.7305671549761</v>
      </c>
      <c r="H31" s="3">
        <f>[7]Input!H31</f>
        <v>2987.7623485221102</v>
      </c>
      <c r="I31" s="3">
        <f>[7]Input!I31</f>
        <v>3191.659704752311</v>
      </c>
      <c r="J31" s="3">
        <f>[7]Input!J31</f>
        <v>3276.7494165780322</v>
      </c>
      <c r="K31" s="3">
        <f>[7]Input!K31</f>
        <v>3312.8120419983939</v>
      </c>
      <c r="L31" s="3">
        <f>[7]Input!L31</f>
        <v>3748.465883846161</v>
      </c>
      <c r="N31" s="38" t="s">
        <v>80</v>
      </c>
      <c r="O31" s="38" t="s">
        <v>218</v>
      </c>
      <c r="P31" s="3">
        <f>SUMIFS(D:D,$B:$B,"*IND*",$C:$C,"*OIL_NAP*")</f>
        <v>90.77</v>
      </c>
      <c r="Q31" s="3">
        <f t="shared" ref="Q31:X31" si="30">SUMIFS(E:E,$B:$B,"*IND*",$C:$C,"*OIL_NAP*")</f>
        <v>90.77</v>
      </c>
      <c r="R31" s="3">
        <f t="shared" si="30"/>
        <v>250.33314298924171</v>
      </c>
      <c r="S31" s="3">
        <f t="shared" si="30"/>
        <v>230.36283083629999</v>
      </c>
      <c r="T31" s="3">
        <f t="shared" si="30"/>
        <v>0</v>
      </c>
      <c r="U31" s="3">
        <f t="shared" si="30"/>
        <v>0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4">
      <c r="A32" s="38">
        <f>[7]Input!A32</f>
        <v>30</v>
      </c>
      <c r="B32" s="38" t="str">
        <f>[7]Input!B32</f>
        <v>ELC_FT_WIN_OFF</v>
      </c>
      <c r="C32" s="38" t="str">
        <f>[7]Input!C32</f>
        <v>RNW_POT_WIN_OFF</v>
      </c>
      <c r="D32" s="3">
        <f>[7]Input!D32</f>
        <v>0</v>
      </c>
      <c r="E32" s="3">
        <f>[7]Input!E32</f>
        <v>126.62</v>
      </c>
      <c r="F32" s="3">
        <f>[7]Input!F32</f>
        <v>259.57</v>
      </c>
      <c r="G32" s="3">
        <f>[7]Input!G32</f>
        <v>1048.2969887352001</v>
      </c>
      <c r="H32" s="3">
        <f>[7]Input!H32</f>
        <v>2330.7967799928001</v>
      </c>
      <c r="I32" s="3">
        <f>[7]Input!I32</f>
        <v>4553.5811589138721</v>
      </c>
      <c r="J32" s="3">
        <f>[7]Input!J32</f>
        <v>7503.3256653158924</v>
      </c>
      <c r="K32" s="3">
        <f>[7]Input!K32</f>
        <v>10441.12088534256</v>
      </c>
      <c r="L32" s="3">
        <f>[7]Input!L32</f>
        <v>12002.9016847686</v>
      </c>
      <c r="N32" s="38" t="s">
        <v>80</v>
      </c>
      <c r="O32" s="38" t="s">
        <v>8</v>
      </c>
      <c r="P32" s="3">
        <f>SUMIFS(D:D,$B:$B,"*IND*",$C:$C,"*NGA*")</f>
        <v>3220.508316282891</v>
      </c>
      <c r="Q32" s="3">
        <f t="shared" ref="Q32:X32" si="31">SUMIFS(E:E,$B:$B,"*IND*",$C:$C,"*NGA*")</f>
        <v>3269.2587240252042</v>
      </c>
      <c r="R32" s="3">
        <f t="shared" si="31"/>
        <v>3212.3060748633011</v>
      </c>
      <c r="S32" s="3">
        <f t="shared" si="31"/>
        <v>3129.618730874447</v>
      </c>
      <c r="T32" s="3">
        <f t="shared" si="31"/>
        <v>2301.8520629183031</v>
      </c>
      <c r="U32" s="3">
        <f t="shared" si="31"/>
        <v>1682.760612284522</v>
      </c>
      <c r="V32" s="3">
        <f t="shared" si="31"/>
        <v>1217.646293527004</v>
      </c>
      <c r="W32" s="3">
        <f t="shared" si="31"/>
        <v>896.57033429040735</v>
      </c>
      <c r="X32" s="3">
        <f t="shared" si="31"/>
        <v>0</v>
      </c>
    </row>
    <row r="33" spans="1:24">
      <c r="A33" s="38">
        <f>[7]Input!A33</f>
        <v>31</v>
      </c>
      <c r="B33" s="38" t="str">
        <f>[7]Input!B33</f>
        <v>AGR_FT_NGA</v>
      </c>
      <c r="C33" s="38" t="str">
        <f>[7]Input!C33</f>
        <v>PRI_GAS_NGA</v>
      </c>
      <c r="D33" s="3">
        <f>[7]Input!D33</f>
        <v>170.89616935483869</v>
      </c>
      <c r="E33" s="3">
        <f>[7]Input!E33</f>
        <v>143.54539961722091</v>
      </c>
      <c r="F33" s="3">
        <f>[7]Input!F33</f>
        <v>151.73089923301549</v>
      </c>
      <c r="G33" s="3">
        <f>[7]Input!G33</f>
        <v>137.7409201678631</v>
      </c>
      <c r="H33" s="3">
        <f>[7]Input!H33</f>
        <v>94.568715139711287</v>
      </c>
      <c r="I33" s="3">
        <f>[7]Input!I33</f>
        <v>83.779778317686848</v>
      </c>
      <c r="J33" s="3">
        <f>[7]Input!J33</f>
        <v>56.658763765702552</v>
      </c>
      <c r="K33" s="3">
        <f>[7]Input!K33</f>
        <v>25.225005587769481</v>
      </c>
      <c r="L33" s="3">
        <f>[7]Input!L33</f>
        <v>0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1420.9838331592994</v>
      </c>
      <c r="Q33" s="3">
        <f t="shared" ref="Q33:X33" si="32">SUMIFS(E:E,$B:$B,"*IND*",$C:$C,"*OIL*")-SUMIFS(E:E,$B:$B,"*IND*",$C:$C,"*OIL_PTC*")-SUMIFS(E:E,$B:$B,"*IND*",$C:$C,"*OIL_NAP*")</f>
        <v>1233.502</v>
      </c>
      <c r="R33" s="3">
        <f t="shared" si="32"/>
        <v>1197.3320000000003</v>
      </c>
      <c r="S33" s="3">
        <f t="shared" si="32"/>
        <v>783.66294036732916</v>
      </c>
      <c r="T33" s="3">
        <f t="shared" si="32"/>
        <v>617.03685787221082</v>
      </c>
      <c r="U33" s="3">
        <f t="shared" si="32"/>
        <v>648.1432830004602</v>
      </c>
      <c r="V33" s="3">
        <f t="shared" si="32"/>
        <v>570.50850811431724</v>
      </c>
      <c r="W33" s="3">
        <f t="shared" si="32"/>
        <v>572.78748774825476</v>
      </c>
      <c r="X33" s="3">
        <f t="shared" si="32"/>
        <v>473.16491647418752</v>
      </c>
    </row>
    <row r="34" spans="1:24">
      <c r="A34" s="38">
        <f>[7]Input!A34</f>
        <v>32</v>
      </c>
      <c r="B34" s="38" t="str">
        <f>[7]Input!B34</f>
        <v>AGR_FT_NGA</v>
      </c>
      <c r="C34" s="38" t="str">
        <f>[7]Input!C34</f>
        <v>RNW_POT_BIO_GAS</v>
      </c>
      <c r="D34" s="3">
        <f>[7]Input!D34</f>
        <v>0</v>
      </c>
      <c r="E34" s="3">
        <f>[7]Input!E34</f>
        <v>20.506485659602991</v>
      </c>
      <c r="F34" s="3">
        <f>[7]Input!F34</f>
        <v>0</v>
      </c>
      <c r="G34" s="3">
        <f>[7]Input!G34</f>
        <v>0</v>
      </c>
      <c r="H34" s="3">
        <f>[7]Input!H34</f>
        <v>0</v>
      </c>
      <c r="I34" s="3">
        <f>[7]Input!I34</f>
        <v>0</v>
      </c>
      <c r="J34" s="3">
        <f>[7]Input!J34</f>
        <v>0</v>
      </c>
      <c r="K34" s="3">
        <f>[7]Input!K34</f>
        <v>0</v>
      </c>
      <c r="L34" s="3">
        <f>[7]Input!L34</f>
        <v>28.595719034539911</v>
      </c>
      <c r="N34" s="38" t="s">
        <v>74</v>
      </c>
      <c r="O34" s="38" t="s">
        <v>43</v>
      </c>
      <c r="P34" s="3">
        <f>SUMIFS(D:D,$B:$B,"*ELC*",$C:$C,"*BIO*")</f>
        <v>2085.5085865662136</v>
      </c>
      <c r="Q34" s="3">
        <f t="shared" ref="Q34:W34" si="33">SUMIFS(E:E,$B:$B,"*ELC*",$C:$C,"*BIO*")</f>
        <v>2018.9485558368438</v>
      </c>
      <c r="R34" s="3">
        <f t="shared" si="33"/>
        <v>1965.1957012320588</v>
      </c>
      <c r="S34" s="3">
        <f t="shared" si="33"/>
        <v>1435.1818838757424</v>
      </c>
      <c r="T34" s="3">
        <f t="shared" si="33"/>
        <v>1057.9052071118058</v>
      </c>
      <c r="U34" s="3">
        <f t="shared" si="33"/>
        <v>878.1555392505644</v>
      </c>
      <c r="V34" s="3">
        <f t="shared" si="33"/>
        <v>782.63659391911256</v>
      </c>
      <c r="W34" s="3">
        <f t="shared" si="33"/>
        <v>587.50259619541794</v>
      </c>
      <c r="X34" s="3">
        <f>SUMIFS(L:L,$B:$B,"*ELC*",$C:$C,"*BIO*")</f>
        <v>902.13602109134297</v>
      </c>
    </row>
    <row r="35" spans="1:24">
      <c r="A35" s="38">
        <f>[7]Input!A35</f>
        <v>33</v>
      </c>
      <c r="B35" s="38" t="str">
        <f>[7]Input!B35</f>
        <v>AGR_FT_NGA</v>
      </c>
      <c r="C35" s="38" t="str">
        <f>[7]Input!C35</f>
        <v>HH2_BL</v>
      </c>
      <c r="D35" s="3">
        <f>[7]Input!D35</f>
        <v>0</v>
      </c>
      <c r="E35" s="3">
        <f>[7]Input!E35</f>
        <v>0</v>
      </c>
      <c r="F35" s="3">
        <f>[7]Input!F35</f>
        <v>0</v>
      </c>
      <c r="G35" s="3">
        <f>[7]Input!G35</f>
        <v>0</v>
      </c>
      <c r="H35" s="3">
        <f>[7]Input!H35</f>
        <v>2.56642483956144</v>
      </c>
      <c r="I35" s="3">
        <f>[7]Input!I35</f>
        <v>2.56642483956144</v>
      </c>
      <c r="J35" s="3">
        <f>[7]Input!J35</f>
        <v>2.56642483956144</v>
      </c>
      <c r="K35" s="3">
        <f>[7]Input!K35</f>
        <v>1.374297316732608</v>
      </c>
      <c r="L35" s="3">
        <f>[7]Input!L35</f>
        <v>1.825258661779146</v>
      </c>
      <c r="N35" s="38" t="s">
        <v>74</v>
      </c>
      <c r="O35" s="38" t="s">
        <v>34</v>
      </c>
      <c r="P35" s="3">
        <f>SUMIFS(D:D,$B:$B,"*ELC*",$C:$C,"*COA*")+SUMIFS(D:D,$B:$B,"*ELC*",$C:$C,"*COG*")</f>
        <v>8856.1964762030075</v>
      </c>
      <c r="Q35" s="3">
        <f t="shared" ref="Q35:X35" si="34">SUMIFS(E:E,$B:$B,"*ELC*",$C:$C,"*COA*")+SUMIFS(E:E,$B:$B,"*ELC*",$C:$C,"*COG*")</f>
        <v>8718.7759424411124</v>
      </c>
      <c r="R35" s="3">
        <f t="shared" si="34"/>
        <v>5060.73316264602</v>
      </c>
      <c r="S35" s="3">
        <f t="shared" si="34"/>
        <v>2579.9299783724773</v>
      </c>
      <c r="T35" s="3">
        <f t="shared" si="34"/>
        <v>1004.9694361722484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 s="38">
        <f>[7]Input!A36</f>
        <v>34</v>
      </c>
      <c r="B36" s="38" t="str">
        <f>[7]Input!B36</f>
        <v>AGR_FT_DST</v>
      </c>
      <c r="C36" s="38" t="str">
        <f>[7]Input!C36</f>
        <v>PRI_OIL_DST_kt</v>
      </c>
      <c r="D36" s="3">
        <f>[7]Input!D36</f>
        <v>16304.906976744191</v>
      </c>
      <c r="E36" s="3">
        <f>[7]Input!E36</f>
        <v>14490.30381423877</v>
      </c>
      <c r="F36" s="3">
        <f>[7]Input!F36</f>
        <v>16240.071770349759</v>
      </c>
      <c r="G36" s="3">
        <f>[7]Input!G36</f>
        <v>14287.069686045679</v>
      </c>
      <c r="H36" s="3">
        <f>[7]Input!H36</f>
        <v>15529.256251545679</v>
      </c>
      <c r="I36" s="3">
        <f>[7]Input!I36</f>
        <v>15979.50207721625</v>
      </c>
      <c r="J36" s="3">
        <f>[7]Input!J36</f>
        <v>15627.87869703556</v>
      </c>
      <c r="K36" s="3">
        <f>[7]Input!K36</f>
        <v>15975.36440197499</v>
      </c>
      <c r="L36" s="3">
        <f>[7]Input!L36</f>
        <v>16273.440255685329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182.8141320302345</v>
      </c>
      <c r="R36" s="3">
        <f t="shared" si="35"/>
        <v>200.56055445208281</v>
      </c>
      <c r="S36" s="3">
        <f t="shared" si="35"/>
        <v>196.33122039741329</v>
      </c>
      <c r="T36" s="3">
        <f t="shared" si="35"/>
        <v>251.31897477200471</v>
      </c>
      <c r="U36" s="3">
        <f t="shared" si="35"/>
        <v>290.62938407661278</v>
      </c>
      <c r="V36" s="3">
        <f t="shared" si="35"/>
        <v>337.5538214342622</v>
      </c>
      <c r="W36" s="3">
        <f t="shared" si="35"/>
        <v>400.72666386014089</v>
      </c>
      <c r="X36" s="3">
        <f t="shared" si="35"/>
        <v>460.483572757746</v>
      </c>
    </row>
    <row r="37" spans="1:24">
      <c r="A37" s="38">
        <f>[7]Input!A37</f>
        <v>35</v>
      </c>
      <c r="B37" s="38" t="str">
        <f>[7]Input!B37</f>
        <v>AGR_FT_GSL</v>
      </c>
      <c r="C37" s="38" t="str">
        <f>[7]Input!C37</f>
        <v>PRI_OIL_GSL_kt</v>
      </c>
      <c r="D37" s="3">
        <f>[7]Input!D37</f>
        <v>122.5454049510514</v>
      </c>
      <c r="E37" s="3">
        <f>[7]Input!E37</f>
        <v>127.1084867608177</v>
      </c>
      <c r="F37" s="3">
        <f>[7]Input!F37</f>
        <v>2253.0202089504901</v>
      </c>
      <c r="G37" s="3">
        <f>[7]Input!G37</f>
        <v>2253.0202089504901</v>
      </c>
      <c r="H37" s="3">
        <f>[7]Input!H37</f>
        <v>149.5079451655364</v>
      </c>
      <c r="I37" s="3">
        <f>[7]Input!I37</f>
        <v>115.2508745369696</v>
      </c>
      <c r="J37" s="3">
        <f>[7]Input!J37</f>
        <v>78.532053753947167</v>
      </c>
      <c r="K37" s="3">
        <f>[7]Input!K37</f>
        <v>40.038507273120118</v>
      </c>
      <c r="L37" s="3">
        <f>[7]Input!L37</f>
        <v>0</v>
      </c>
      <c r="N37" s="38" t="s">
        <v>74</v>
      </c>
      <c r="O37" s="38" t="s">
        <v>8</v>
      </c>
      <c r="P37" s="3">
        <f>SUMIFS(D:D,$B:$B,"*ELC*",$C:$C,"*NGA*")</f>
        <v>7902.5008036047784</v>
      </c>
      <c r="Q37" s="3">
        <f t="shared" ref="Q37:X37" si="36">SUMIFS(E:E,$B:$B,"*ELC*",$C:$C,"*NGA*")</f>
        <v>5425.9947955447542</v>
      </c>
      <c r="R37" s="3">
        <f t="shared" si="36"/>
        <v>6105.1964109801784</v>
      </c>
      <c r="S37" s="3">
        <f t="shared" si="36"/>
        <v>2952.7450477275052</v>
      </c>
      <c r="T37" s="3">
        <f t="shared" si="36"/>
        <v>1119.2623261310821</v>
      </c>
      <c r="U37" s="3">
        <f t="shared" si="36"/>
        <v>316.00374002073539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[7]Input!A38</f>
        <v>36</v>
      </c>
      <c r="B38" s="38" t="str">
        <f>[7]Input!B38</f>
        <v>AGR_FT_HFO</v>
      </c>
      <c r="C38" s="52" t="str">
        <f>[7]Input!C38</f>
        <v>PRI_OIL_HFO</v>
      </c>
      <c r="D38" s="54">
        <f>[7]Input!D38</f>
        <v>26.745676979685509</v>
      </c>
      <c r="E38" s="54">
        <f>[7]Input!E38</f>
        <v>21.17510416666666</v>
      </c>
      <c r="F38" s="54">
        <f>[7]Input!F38</f>
        <v>10.982116949880931</v>
      </c>
      <c r="G38" s="54">
        <f>[7]Input!G38</f>
        <v>7.0583680555555546</v>
      </c>
      <c r="H38" s="54">
        <f>[7]Input!H38</f>
        <v>0</v>
      </c>
      <c r="I38" s="54">
        <f>[7]Input!I38</f>
        <v>0</v>
      </c>
      <c r="J38" s="54">
        <f>[7]Input!J38</f>
        <v>0</v>
      </c>
      <c r="K38" s="54">
        <f>[7]Input!K38</f>
        <v>0</v>
      </c>
      <c r="L38" s="54">
        <f>[7]Input!L38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971.69293401335267</v>
      </c>
      <c r="Q38" s="3">
        <f t="shared" ref="Q38:X38" si="37">SUMIFS(E:E,$B:$B,"*ELC*",$C:$C,"*OIL*")+SUMIFS(E:E,$B:$B,"*ELC*",$C:$C,"*RFG*")</f>
        <v>708.40798098398375</v>
      </c>
      <c r="R38" s="3">
        <f t="shared" si="37"/>
        <v>540.94101646466913</v>
      </c>
      <c r="S38" s="3">
        <f t="shared" si="37"/>
        <v>419.33521485958607</v>
      </c>
      <c r="T38" s="3">
        <f t="shared" si="37"/>
        <v>220.62423294301428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[7]Input!A39</f>
        <v>37</v>
      </c>
      <c r="B39" s="38" t="str">
        <f>[7]Input!B39</f>
        <v>AGR_FT_KER</v>
      </c>
      <c r="C39" s="52" t="str">
        <f>[7]Input!C39</f>
        <v>PRI_OIL_KER</v>
      </c>
      <c r="D39" s="54">
        <f>[7]Input!D39</f>
        <v>2.9081722216240471</v>
      </c>
      <c r="E39" s="54">
        <f>[7]Input!E39</f>
        <v>2.9081722216240471</v>
      </c>
      <c r="F39" s="54">
        <f>[7]Input!F39</f>
        <v>2.9081722216240471</v>
      </c>
      <c r="G39" s="54">
        <f>[7]Input!G39</f>
        <v>2.9081722216240471</v>
      </c>
      <c r="H39" s="54">
        <f>[7]Input!H39</f>
        <v>0</v>
      </c>
      <c r="I39" s="54">
        <f>[7]Input!I39</f>
        <v>0</v>
      </c>
      <c r="J39" s="54">
        <f>[7]Input!J39</f>
        <v>0</v>
      </c>
      <c r="K39" s="54">
        <f>[7]Input!K39</f>
        <v>0</v>
      </c>
      <c r="L39" s="54">
        <f>[7]Input!L39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382.89519210076531</v>
      </c>
      <c r="R39" s="3">
        <f t="shared" si="38"/>
        <v>607.04325572142864</v>
      </c>
      <c r="S39" s="3">
        <f t="shared" si="38"/>
        <v>1489.0170894708824</v>
      </c>
      <c r="T39" s="3">
        <f t="shared" si="38"/>
        <v>2367.4433361494048</v>
      </c>
      <c r="U39" s="3">
        <f t="shared" si="38"/>
        <v>2978.9835732359938</v>
      </c>
      <c r="V39" s="3">
        <f t="shared" si="38"/>
        <v>4332.4799896201566</v>
      </c>
      <c r="W39" s="3">
        <f t="shared" si="38"/>
        <v>5423.6570913602736</v>
      </c>
      <c r="X39" s="3">
        <f t="shared" si="38"/>
        <v>5804.2929195835331</v>
      </c>
    </row>
    <row r="40" spans="1:24">
      <c r="A40" s="38">
        <f>[7]Input!A40</f>
        <v>38</v>
      </c>
      <c r="B40" s="38" t="str">
        <f>[7]Input!B40</f>
        <v>AGR_FT_COA</v>
      </c>
      <c r="C40" s="38" t="str">
        <f>[7]Input!C40</f>
        <v>PRI_COA_BCO</v>
      </c>
      <c r="D40" s="3">
        <f>[7]Input!D40</f>
        <v>6.9620910769230768</v>
      </c>
      <c r="E40" s="3">
        <f>[7]Input!E40</f>
        <v>5.2215683076923058</v>
      </c>
      <c r="F40" s="3">
        <f>[7]Input!F40</f>
        <v>1.8321292307692301</v>
      </c>
      <c r="G40" s="3">
        <f>[7]Input!G40</f>
        <v>1.7405227692307681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9.2447153280000016</v>
      </c>
      <c r="U40" s="3">
        <f t="shared" si="39"/>
        <v>9.0634464000000001</v>
      </c>
      <c r="V40" s="3">
        <f t="shared" si="39"/>
        <v>10.755289727999999</v>
      </c>
      <c r="W40" s="3">
        <f t="shared" si="39"/>
        <v>11.690521344</v>
      </c>
      <c r="X40" s="3">
        <f t="shared" si="39"/>
        <v>3.122064</v>
      </c>
    </row>
    <row r="41" spans="1:24">
      <c r="A41" s="38">
        <f>[7]Input!A41</f>
        <v>39</v>
      </c>
      <c r="B41" s="38" t="str">
        <f>[7]Input!B41</f>
        <v>AGR_FT_COA</v>
      </c>
      <c r="C41" s="38" t="str">
        <f>[7]Input!C41</f>
        <v>PRI_COA_HCO</v>
      </c>
      <c r="D41" s="3">
        <f>[7]Input!D41</f>
        <v>33.761947692307693</v>
      </c>
      <c r="E41" s="3">
        <f>[7]Input!E41</f>
        <v>25.321460769230772</v>
      </c>
      <c r="F41" s="3">
        <f>[7]Input!F41</f>
        <v>8.8847230769230769</v>
      </c>
      <c r="G41" s="3">
        <f>[7]Input!G41</f>
        <v>8.4404869230769197</v>
      </c>
      <c r="H41" s="3">
        <f>[7]Input!H41</f>
        <v>0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s="38" t="s">
        <v>74</v>
      </c>
      <c r="O41" s="38" t="s">
        <v>47</v>
      </c>
      <c r="P41" s="3">
        <f>SUMIFS(D:D,$B:$B,"*ELC*",$C:$C,"*WIN*")</f>
        <v>550.07999999999993</v>
      </c>
      <c r="Q41" s="3">
        <f t="shared" ref="Q41:X41" si="40">SUMIFS(E:E,$B:$B,"*ELC*",$C:$C,"*WIN*")</f>
        <v>1109.6400000000001</v>
      </c>
      <c r="R41" s="3">
        <f t="shared" si="40"/>
        <v>1790.26</v>
      </c>
      <c r="S41" s="3">
        <f t="shared" si="40"/>
        <v>3448.0275558901762</v>
      </c>
      <c r="T41" s="3">
        <f t="shared" si="40"/>
        <v>5318.5591285149103</v>
      </c>
      <c r="U41" s="3">
        <f t="shared" si="40"/>
        <v>7745.240863666183</v>
      </c>
      <c r="V41" s="3">
        <f t="shared" si="40"/>
        <v>10780.075081893925</v>
      </c>
      <c r="W41" s="3">
        <f t="shared" si="40"/>
        <v>13753.932927340953</v>
      </c>
      <c r="X41" s="3">
        <f t="shared" si="40"/>
        <v>15751.367568614762</v>
      </c>
    </row>
    <row r="42" spans="1:24">
      <c r="A42" s="38">
        <f>[7]Input!A42</f>
        <v>40</v>
      </c>
      <c r="B42" s="38" t="str">
        <f>[7]Input!B42</f>
        <v>AGR_FT_COA</v>
      </c>
      <c r="C42" s="38" t="str">
        <f>[7]Input!C42</f>
        <v>PRI_COA_OVC</v>
      </c>
      <c r="D42" s="3">
        <f>[7]Input!D42</f>
        <v>1.216268923076923</v>
      </c>
      <c r="E42" s="3">
        <f>[7]Input!E42</f>
        <v>0.91220169230769232</v>
      </c>
      <c r="F42" s="3">
        <f>[7]Input!F42</f>
        <v>0.32007076923076921</v>
      </c>
      <c r="G42" s="3">
        <f>[7]Input!G42</f>
        <v>0.30406723076923059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2231.0100000000002</v>
      </c>
      <c r="S42" s="3">
        <f t="shared" si="41"/>
        <v>2145.3758027139179</v>
      </c>
      <c r="T42" s="3">
        <f t="shared" si="41"/>
        <v>2329.0741769509341</v>
      </c>
      <c r="U42" s="3">
        <f t="shared" si="41"/>
        <v>2380.9467737941709</v>
      </c>
      <c r="V42" s="3">
        <f t="shared" si="41"/>
        <v>2374.4980889267658</v>
      </c>
      <c r="W42" s="3">
        <f t="shared" si="41"/>
        <v>2443.782501934847</v>
      </c>
      <c r="X42" s="3">
        <f t="shared" si="41"/>
        <v>2518.7103314340302</v>
      </c>
    </row>
    <row r="43" spans="1:24">
      <c r="A43" s="38">
        <f>[7]Input!A43</f>
        <v>41</v>
      </c>
      <c r="B43" s="38" t="str">
        <f>[7]Input!B43</f>
        <v>AGR_FT_LPG</v>
      </c>
      <c r="C43" s="38" t="str">
        <f>[7]Input!C43</f>
        <v>PRI_OIL_LPG</v>
      </c>
      <c r="D43" s="3">
        <f>[7]Input!D43</f>
        <v>32.305379502939857</v>
      </c>
      <c r="E43" s="3">
        <f>[7]Input!E43</f>
        <v>32.305379502939857</v>
      </c>
      <c r="F43" s="3">
        <f>[7]Input!F43</f>
        <v>18.155144833201049</v>
      </c>
      <c r="G43" s="3">
        <f>[7]Input!G43</f>
        <v>32.305379502939857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s="38" t="s">
        <v>76</v>
      </c>
      <c r="O43" s="38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1728.3050000000001</v>
      </c>
      <c r="R43" s="3">
        <f t="shared" si="42"/>
        <v>1692.5530000000003</v>
      </c>
      <c r="S43" s="3">
        <f t="shared" si="42"/>
        <v>1887.6220000000001</v>
      </c>
      <c r="T43" s="3">
        <f t="shared" si="42"/>
        <v>1666.4809236597446</v>
      </c>
      <c r="U43" s="3">
        <f t="shared" si="42"/>
        <v>1625.798875123123</v>
      </c>
      <c r="V43" s="3">
        <f t="shared" si="42"/>
        <v>1685.4312890030515</v>
      </c>
      <c r="W43" s="3">
        <f t="shared" si="42"/>
        <v>241.78339390159749</v>
      </c>
      <c r="X43" s="3">
        <f t="shared" si="42"/>
        <v>0</v>
      </c>
    </row>
    <row r="44" spans="1:24">
      <c r="A44" s="38">
        <f>[7]Input!A44</f>
        <v>42</v>
      </c>
      <c r="B44" s="38" t="str">
        <f>[7]Input!B44</f>
        <v>AGR_FT_BIO</v>
      </c>
      <c r="C44" s="38" t="str">
        <f>[7]Input!C44</f>
        <v>RNW_POT_BIO_GAS</v>
      </c>
      <c r="D44" s="3">
        <f>[7]Input!D44</f>
        <v>16.290548181818181</v>
      </c>
      <c r="E44" s="3">
        <f>[7]Input!E44</f>
        <v>11.08870990957703</v>
      </c>
      <c r="F44" s="3">
        <f>[7]Input!F44</f>
        <v>5.9541477272727263</v>
      </c>
      <c r="G44" s="3">
        <f>[7]Input!G44</f>
        <v>9.4451663773569763</v>
      </c>
      <c r="H44" s="3">
        <f>[7]Input!H44</f>
        <v>0</v>
      </c>
      <c r="I44" s="3">
        <f>[7]Input!I44</f>
        <v>0</v>
      </c>
      <c r="J44" s="3">
        <f>[7]Input!J44</f>
        <v>0</v>
      </c>
      <c r="K44" s="3">
        <f>[7]Input!K44</f>
        <v>0</v>
      </c>
      <c r="L44" s="3">
        <f>[7]Input!L44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472.55062499999997</v>
      </c>
      <c r="R44" s="3">
        <f t="shared" si="43"/>
        <v>355.14302500000008</v>
      </c>
      <c r="S44" s="3">
        <f t="shared" si="43"/>
        <v>641.8760000000002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 s="38">
        <f>[7]Input!A45</f>
        <v>43</v>
      </c>
      <c r="B45" s="38" t="str">
        <f>[7]Input!B45</f>
        <v>AGR_FT_BIO</v>
      </c>
      <c r="C45" s="38" t="str">
        <f>[7]Input!C45</f>
        <v>RNW_POT_BIO_WOD</v>
      </c>
      <c r="D45" s="3">
        <f>[7]Input!D45</f>
        <v>0</v>
      </c>
      <c r="E45" s="3">
        <f>[7]Input!E45</f>
        <v>14.86358987879475</v>
      </c>
      <c r="F45" s="3">
        <f>[7]Input!F45</f>
        <v>6.1288027272727277</v>
      </c>
      <c r="G45" s="3">
        <f>[7]Input!G45</f>
        <v>2.11027140683291</v>
      </c>
      <c r="H45" s="3">
        <f>[7]Input!H45</f>
        <v>3.708556754502633</v>
      </c>
      <c r="I45" s="3">
        <f>[7]Input!I45</f>
        <v>16.665705230718931</v>
      </c>
      <c r="J45" s="3">
        <f>[7]Input!J45</f>
        <v>29.162607041711109</v>
      </c>
      <c r="K45" s="3">
        <f>[7]Input!K45</f>
        <v>11.431744302411939</v>
      </c>
      <c r="L45" s="3">
        <f>[7]Input!L45</f>
        <v>0</v>
      </c>
      <c r="N45" s="38" t="s">
        <v>76</v>
      </c>
      <c r="O45" s="38" t="s">
        <v>14</v>
      </c>
      <c r="P45" s="3">
        <f>SUMIFS(D:D,$B:$B,"*RES*",$C:$C,"*ELC*")</f>
        <v>3674.9719405531432</v>
      </c>
      <c r="Q45" s="3">
        <f t="shared" ref="Q45:X45" si="44">SUMIFS(E:E,$B:$B,"*RES*",$C:$C,"*ELC*")</f>
        <v>3500.3131014064038</v>
      </c>
      <c r="R45" s="3">
        <f t="shared" si="44"/>
        <v>3623.2413994062636</v>
      </c>
      <c r="S45" s="3">
        <f t="shared" si="44"/>
        <v>3277.2424235237613</v>
      </c>
      <c r="T45" s="3">
        <f t="shared" si="44"/>
        <v>3558.6814818218104</v>
      </c>
      <c r="U45" s="3">
        <f t="shared" si="44"/>
        <v>4008.272425302071</v>
      </c>
      <c r="V45" s="3">
        <f t="shared" si="44"/>
        <v>6546.5075794895292</v>
      </c>
      <c r="W45" s="3">
        <f t="shared" si="44"/>
        <v>8087.645044433064</v>
      </c>
      <c r="X45" s="3">
        <f t="shared" si="44"/>
        <v>8166.9559011253132</v>
      </c>
    </row>
    <row r="46" spans="1:24">
      <c r="A46" s="38">
        <f>[7]Input!A46</f>
        <v>44</v>
      </c>
      <c r="B46" s="38" t="str">
        <f>[7]Input!B46</f>
        <v>AGR_FT_BIO</v>
      </c>
      <c r="C46" s="38" t="str">
        <f>[7]Input!C46</f>
        <v>RNW_POT_BIO_SLU</v>
      </c>
      <c r="D46" s="3">
        <f>[7]Input!D46</f>
        <v>0</v>
      </c>
      <c r="E46" s="3">
        <f>[7]Input!E46</f>
        <v>0</v>
      </c>
      <c r="F46" s="3">
        <f>[7]Input!F46</f>
        <v>0</v>
      </c>
      <c r="G46" s="3">
        <f>[7]Input!G46</f>
        <v>5.4628800128497081</v>
      </c>
      <c r="H46" s="3">
        <f>[7]Input!H46</f>
        <v>2.2023121649815711</v>
      </c>
      <c r="I46" s="3">
        <f>[7]Input!I46</f>
        <v>0.78542351602799987</v>
      </c>
      <c r="J46" s="3">
        <f>[7]Input!J46</f>
        <v>0</v>
      </c>
      <c r="K46" s="3">
        <f>[7]Input!K46</f>
        <v>0</v>
      </c>
      <c r="L46" s="3">
        <f>[7]Input!L46</f>
        <v>0</v>
      </c>
      <c r="N46" s="38" t="s">
        <v>76</v>
      </c>
      <c r="O46" s="38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43.613904556245487</v>
      </c>
      <c r="R46" s="3">
        <f t="shared" si="45"/>
        <v>34.25901207732597</v>
      </c>
      <c r="S46" s="3">
        <f t="shared" si="45"/>
        <v>16.214791405136481</v>
      </c>
      <c r="T46" s="3">
        <f t="shared" si="45"/>
        <v>1.7453236465486119</v>
      </c>
      <c r="U46" s="3">
        <f t="shared" si="45"/>
        <v>2.3656327428811519</v>
      </c>
      <c r="V46" s="3">
        <f t="shared" si="45"/>
        <v>3.1330407744950541</v>
      </c>
      <c r="W46" s="3">
        <f t="shared" si="45"/>
        <v>3.8748348329251958</v>
      </c>
      <c r="X46" s="3">
        <f t="shared" si="45"/>
        <v>4.0604567024657383</v>
      </c>
    </row>
    <row r="47" spans="1:24">
      <c r="A47" s="38">
        <f>[7]Input!A47</f>
        <v>45</v>
      </c>
      <c r="B47" s="38" t="str">
        <f>[7]Input!B47</f>
        <v>AGR_FT_BIO</v>
      </c>
      <c r="C47" s="38" t="str">
        <f>[7]Input!C47</f>
        <v>RNW_POT_BIO_LIQ</v>
      </c>
      <c r="D47" s="3">
        <f>[7]Input!D47</f>
        <v>15.464906363636359</v>
      </c>
      <c r="E47" s="3">
        <f>[7]Input!E47</f>
        <v>21.23369982684962</v>
      </c>
      <c r="F47" s="3">
        <f>[7]Input!F47</f>
        <v>3.794776818181818</v>
      </c>
      <c r="G47" s="3">
        <f>[7]Input!G47</f>
        <v>0</v>
      </c>
      <c r="H47" s="3">
        <f>[7]Input!H47</f>
        <v>5.5000749405238931</v>
      </c>
      <c r="I47" s="3">
        <f>[7]Input!I47</f>
        <v>7.0933561291278133</v>
      </c>
      <c r="J47" s="3">
        <f>[7]Input!J47</f>
        <v>38.669137260701312</v>
      </c>
      <c r="K47" s="3">
        <f>[7]Input!K47</f>
        <v>56.399999999999991</v>
      </c>
      <c r="L47" s="3">
        <f>[7]Input!L47</f>
        <v>56.4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785.75423959380134</v>
      </c>
      <c r="T47" s="3">
        <f t="shared" si="46"/>
        <v>419.63941659732762</v>
      </c>
      <c r="U47" s="3">
        <f t="shared" si="46"/>
        <v>245.70194595586909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[7]Input!A48</f>
        <v>46</v>
      </c>
      <c r="B48" s="38" t="str">
        <f>[7]Input!B48</f>
        <v>AGR_FT_GEO</v>
      </c>
      <c r="C48" s="38" t="str">
        <f>[7]Input!C48</f>
        <v>RNW_POT_GEO</v>
      </c>
      <c r="D48" s="3">
        <f>[7]Input!D48</f>
        <v>1.813684210526316</v>
      </c>
      <c r="E48" s="3">
        <f>[7]Input!E48</f>
        <v>2.5844999999999989</v>
      </c>
      <c r="F48" s="3">
        <f>[7]Input!F48</f>
        <v>0.906842105263158</v>
      </c>
      <c r="G48" s="3">
        <f>[7]Input!G48</f>
        <v>0.86149999999999993</v>
      </c>
      <c r="H48" s="3">
        <f>[7]Input!H48</f>
        <v>0</v>
      </c>
      <c r="I48" s="3">
        <f>[7]Input!I48</f>
        <v>0</v>
      </c>
      <c r="J48" s="3">
        <f>[7]Input!J48</f>
        <v>0</v>
      </c>
      <c r="K48" s="3">
        <f>[7]Input!K48</f>
        <v>0</v>
      </c>
      <c r="L48" s="3">
        <f>[7]Input!L48</f>
        <v>0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5282.0302923387117</v>
      </c>
      <c r="R48" s="3">
        <f t="shared" si="47"/>
        <v>5346.7171985687146</v>
      </c>
      <c r="S48" s="3">
        <f t="shared" si="47"/>
        <v>5413.0099072169014</v>
      </c>
      <c r="T48" s="3">
        <f t="shared" si="47"/>
        <v>5277.2541002815597</v>
      </c>
      <c r="U48" s="3">
        <f t="shared" si="47"/>
        <v>4499.193781849588</v>
      </c>
      <c r="V48" s="3">
        <f t="shared" si="47"/>
        <v>1329.022005492189</v>
      </c>
      <c r="W48" s="3">
        <f t="shared" si="47"/>
        <v>0</v>
      </c>
      <c r="X48" s="3">
        <f t="shared" si="47"/>
        <v>0</v>
      </c>
    </row>
    <row r="49" spans="1:24">
      <c r="A49" s="38">
        <f>[7]Input!A49</f>
        <v>47</v>
      </c>
      <c r="B49" s="38" t="str">
        <f>[7]Input!B49</f>
        <v>AGR_FT_ELC</v>
      </c>
      <c r="C49" s="38" t="str">
        <f>[7]Input!C49</f>
        <v>ELC_CEN</v>
      </c>
      <c r="D49" s="3">
        <f>[7]Input!D49</f>
        <v>148.2087897782005</v>
      </c>
      <c r="E49" s="3">
        <f>[7]Input!E49</f>
        <v>170.53703111111099</v>
      </c>
      <c r="F49" s="3">
        <f>[7]Input!F49</f>
        <v>236.12359415145249</v>
      </c>
      <c r="G49" s="3">
        <f>[7]Input!G49</f>
        <v>261.2456934179491</v>
      </c>
      <c r="H49" s="3">
        <f>[7]Input!H49</f>
        <v>283.2306398520156</v>
      </c>
      <c r="I49" s="3">
        <f>[7]Input!I49</f>
        <v>282.67918939057142</v>
      </c>
      <c r="J49" s="3">
        <f>[7]Input!J49</f>
        <v>249.87876247501589</v>
      </c>
      <c r="K49" s="3">
        <f>[7]Input!K49</f>
        <v>217.0517773678643</v>
      </c>
      <c r="L49" s="3">
        <f>[7]Input!L49</f>
        <v>217.48119125914829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2004.4401682898003</v>
      </c>
      <c r="Q49" s="3">
        <f t="shared" ref="Q49:X49" si="48">SUMIFS(E:E,$B:$B,"*RES*",$C:$C,"*OIL*")-SUMIFS(E:E,$B:$B,"*RES*",$C:$C,"*kt*")+SUMIFS(E:E,$B:$B,"*RES*",$C:$C,"*DST_kt*")/23.2</f>
        <v>1510.6777136909279</v>
      </c>
      <c r="R49" s="3">
        <f t="shared" si="48"/>
        <v>1427.6498373127179</v>
      </c>
      <c r="S49" s="3">
        <f t="shared" si="48"/>
        <v>1244.6692986029207</v>
      </c>
      <c r="T49" s="3">
        <f t="shared" si="48"/>
        <v>163.92203692812419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4">
      <c r="A50" s="38">
        <f>[7]Input!A50</f>
        <v>48</v>
      </c>
      <c r="B50" s="38" t="str">
        <f>[7]Input!B50</f>
        <v>AGR_FT_ELC</v>
      </c>
      <c r="C50" s="38" t="str">
        <f>[7]Input!C50</f>
        <v>ELC_DIS</v>
      </c>
      <c r="D50" s="3">
        <f>[7]Input!D50</f>
        <v>77.997988631178458</v>
      </c>
      <c r="E50" s="3">
        <f>[7]Input!E50</f>
        <v>67.691233684210516</v>
      </c>
      <c r="F50" s="3">
        <f>[7]Input!F50</f>
        <v>35.582910803887017</v>
      </c>
      <c r="G50" s="3">
        <f>[7]Input!G50</f>
        <v>66.573248226786589</v>
      </c>
      <c r="H50" s="3">
        <f>[7]Input!H50</f>
        <v>57.455749023630567</v>
      </c>
      <c r="I50" s="3">
        <f>[7]Input!I50</f>
        <v>74.799735588356882</v>
      </c>
      <c r="J50" s="3">
        <f>[7]Input!J50</f>
        <v>105.873824245199</v>
      </c>
      <c r="K50" s="3">
        <f>[7]Input!K50</f>
        <v>141.1336745242339</v>
      </c>
      <c r="L50" s="3">
        <f>[7]Input!L50</f>
        <v>143.08292720390179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228.6374916997913</v>
      </c>
      <c r="V50" s="3">
        <f t="shared" si="49"/>
        <v>454.72715567064739</v>
      </c>
      <c r="W50" s="3">
        <f t="shared" si="49"/>
        <v>719.83048673658584</v>
      </c>
      <c r="X50" s="3">
        <f t="shared" si="49"/>
        <v>281.03063268622958</v>
      </c>
    </row>
    <row r="51" spans="1:24">
      <c r="A51" s="38">
        <f>[7]Input!A51</f>
        <v>49</v>
      </c>
      <c r="B51" s="38" t="str">
        <f>[7]Input!B51</f>
        <v>AGR_FT_HET</v>
      </c>
      <c r="C51" s="38" t="str">
        <f>[7]Input!C51</f>
        <v>HET</v>
      </c>
      <c r="D51" s="3">
        <f>[7]Input!D51</f>
        <v>22.35415031423106</v>
      </c>
      <c r="E51" s="3">
        <f>[7]Input!E51</f>
        <v>34.497454325894999</v>
      </c>
      <c r="F51" s="3">
        <f>[7]Input!F51</f>
        <v>24.437925956937899</v>
      </c>
      <c r="G51" s="3">
        <f>[7]Input!G51</f>
        <v>34.497454325894992</v>
      </c>
      <c r="H51" s="3">
        <f>[7]Input!H51</f>
        <v>17.722948748506031</v>
      </c>
      <c r="I51" s="3">
        <f>[7]Input!I51</f>
        <v>14.031762856657339</v>
      </c>
      <c r="J51" s="3">
        <f>[7]Input!J51</f>
        <v>14.031762856657339</v>
      </c>
      <c r="K51" s="3">
        <f>[7]Input!K51</f>
        <v>35.933574037543323</v>
      </c>
      <c r="L51" s="3">
        <f>[7]Input!L51</f>
        <v>39.815402184330082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112.1841055009303</v>
      </c>
      <c r="U51" s="3">
        <f t="shared" si="50"/>
        <v>112.1841055009303</v>
      </c>
      <c r="V51" s="3">
        <f t="shared" si="50"/>
        <v>60.199603036231579</v>
      </c>
      <c r="W51" s="3">
        <f t="shared" si="50"/>
        <v>0</v>
      </c>
      <c r="X51" s="3">
        <f t="shared" si="50"/>
        <v>0</v>
      </c>
    </row>
    <row r="52" spans="1:24">
      <c r="A52" s="38">
        <f>[7]Input!A52</f>
        <v>50</v>
      </c>
      <c r="B52" s="38" t="str">
        <f>[7]Input!B52</f>
        <v>COM_FT_NGA</v>
      </c>
      <c r="C52" s="38" t="str">
        <f>[7]Input!C52</f>
        <v>PRI_GAS_NGA</v>
      </c>
      <c r="D52" s="3">
        <f>[7]Input!D52</f>
        <v>1944.8748860473511</v>
      </c>
      <c r="E52" s="3">
        <f>[7]Input!E52</f>
        <v>2002.06886662857</v>
      </c>
      <c r="F52" s="3">
        <f>[7]Input!F52</f>
        <v>2049.0752237643351</v>
      </c>
      <c r="G52" s="3">
        <f>[7]Input!G52</f>
        <v>2283.2927371315131</v>
      </c>
      <c r="H52" s="3">
        <f>[7]Input!H52</f>
        <v>1463.2746751698789</v>
      </c>
      <c r="I52" s="3">
        <f>[7]Input!I52</f>
        <v>1150.896554007177</v>
      </c>
      <c r="J52" s="3">
        <f>[7]Input!J52</f>
        <v>708.67293157407448</v>
      </c>
      <c r="K52" s="3">
        <f>[7]Input!K52</f>
        <v>0</v>
      </c>
      <c r="L52" s="3">
        <f>[7]Input!L52</f>
        <v>0</v>
      </c>
      <c r="N52" s="38" t="s">
        <v>78</v>
      </c>
      <c r="O52" s="38" t="s">
        <v>34</v>
      </c>
      <c r="P52" s="3">
        <f>SUMIFS(D:D,$B:$B,"*TRA*",$C:$C,"*COA*")</f>
        <v>0.58199999999999985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0.13875706032556351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[7]Input!A53</f>
        <v>51</v>
      </c>
      <c r="B53" s="38" t="str">
        <f>[7]Input!B53</f>
        <v>COM_FT_NGA</v>
      </c>
      <c r="C53" s="38" t="str">
        <f>[7]Input!C53</f>
        <v>PRI_GAS_COG</v>
      </c>
      <c r="D53" s="3">
        <f>[7]Input!D53</f>
        <v>91.85854750137068</v>
      </c>
      <c r="E53" s="3">
        <f>[7]Input!E53</f>
        <v>83.119708390204579</v>
      </c>
      <c r="F53" s="3">
        <f>[7]Input!F53</f>
        <v>0</v>
      </c>
      <c r="G53" s="3">
        <f>[7]Input!G53</f>
        <v>0</v>
      </c>
      <c r="H53" s="3">
        <f>[7]Input!H53</f>
        <v>0</v>
      </c>
      <c r="I53" s="3">
        <f>[7]Input!I53</f>
        <v>0</v>
      </c>
      <c r="J53" s="3">
        <f>[7]Input!J53</f>
        <v>0</v>
      </c>
      <c r="K53" s="3">
        <f>[7]Input!K53</f>
        <v>0</v>
      </c>
      <c r="L53" s="3">
        <f>[7]Input!L53</f>
        <v>0</v>
      </c>
      <c r="N53" s="38" t="s">
        <v>78</v>
      </c>
      <c r="O53" s="38" t="s">
        <v>14</v>
      </c>
      <c r="P53" s="3">
        <f>SUMIFS(D:D,$B:$B,"*TRA*",$C:$C,"*ELC*")</f>
        <v>248.81722031517427</v>
      </c>
      <c r="Q53" s="3">
        <f t="shared" ref="Q53:X53" si="52">SUMIFS(E:E,$B:$B,"*TRA*",$C:$C,"*ELC*")</f>
        <v>253.34010878050489</v>
      </c>
      <c r="R53" s="3">
        <f t="shared" si="52"/>
        <v>244.70282670795302</v>
      </c>
      <c r="S53" s="3">
        <f t="shared" si="52"/>
        <v>284.7732677148208</v>
      </c>
      <c r="T53" s="3">
        <f t="shared" si="52"/>
        <v>777.22132303517344</v>
      </c>
      <c r="U53" s="3">
        <f t="shared" si="52"/>
        <v>1444.8379316433261</v>
      </c>
      <c r="V53" s="3">
        <f t="shared" si="52"/>
        <v>2040.6931471840912</v>
      </c>
      <c r="W53" s="3">
        <f t="shared" si="52"/>
        <v>2687.0925027765352</v>
      </c>
      <c r="X53" s="3">
        <f t="shared" si="52"/>
        <v>3187.0621517745485</v>
      </c>
    </row>
    <row r="54" spans="1:24">
      <c r="A54" s="38">
        <f>[7]Input!A54</f>
        <v>52</v>
      </c>
      <c r="B54" s="38" t="str">
        <f>[7]Input!B54</f>
        <v>COM_FT_NGA</v>
      </c>
      <c r="C54" s="38" t="str">
        <f>[7]Input!C54</f>
        <v>HH2_BL</v>
      </c>
      <c r="D54" s="3">
        <f>[7]Input!D54</f>
        <v>0</v>
      </c>
      <c r="E54" s="3">
        <f>[7]Input!E54</f>
        <v>0</v>
      </c>
      <c r="F54" s="3">
        <f>[7]Input!F54</f>
        <v>0</v>
      </c>
      <c r="G54" s="3">
        <f>[7]Input!G54</f>
        <v>0</v>
      </c>
      <c r="H54" s="3">
        <f>[7]Input!H54</f>
        <v>40.089717127941867</v>
      </c>
      <c r="I54" s="3">
        <f>[7]Input!I54</f>
        <v>40.089717127941867</v>
      </c>
      <c r="J54" s="3">
        <f>[7]Input!J54</f>
        <v>32.100167632275152</v>
      </c>
      <c r="K54" s="3">
        <f>[7]Input!K54</f>
        <v>0</v>
      </c>
      <c r="L54" s="3">
        <f>[7]Input!L54</f>
        <v>0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0.54</v>
      </c>
      <c r="S54" s="3">
        <f t="shared" ref="S54" si="56">SUMIFS(G:G,$B:$B,"*TRA*",$C:$C,"*HH2*")</f>
        <v>2.2604529350117801E-2</v>
      </c>
      <c r="T54" s="3">
        <f t="shared" ref="T54" si="57">SUMIFS(H:H,$B:$B,"*TRA*",$C:$C,"*HH2*")</f>
        <v>27.750858035695519</v>
      </c>
      <c r="U54" s="3">
        <f t="shared" ref="U54" si="58">SUMIFS(I:I,$B:$B,"*TRA*",$C:$C,"*HH2*")</f>
        <v>77.807445557416244</v>
      </c>
      <c r="V54" s="3">
        <f t="shared" ref="V54" si="59">SUMIFS(J:J,$B:$B,"*TRA*",$C:$C,"*HH2*")</f>
        <v>222.0517565751197</v>
      </c>
      <c r="W54" s="3">
        <f t="shared" ref="W54" si="60">SUMIFS(K:K,$B:$B,"*TRA*",$C:$C,"*HH2*")</f>
        <v>650.53196899335114</v>
      </c>
      <c r="X54" s="3">
        <f t="shared" ref="X54" si="61">SUMIFS(L:L,$B:$B,"*TRA*",$C:$C,"*HH2*")</f>
        <v>1319.8229574764346</v>
      </c>
    </row>
    <row r="55" spans="1:24">
      <c r="A55" s="38">
        <f>[7]Input!A55</f>
        <v>53</v>
      </c>
      <c r="B55" s="38" t="str">
        <f>[7]Input!B55</f>
        <v>COM_FT_DST</v>
      </c>
      <c r="C55" s="38" t="str">
        <f>[7]Input!C55</f>
        <v>PRI_OIL_DST_kt</v>
      </c>
      <c r="D55" s="3">
        <f>[7]Input!D55</f>
        <v>16904.180640031809</v>
      </c>
      <c r="E55" s="3">
        <f>[7]Input!E55</f>
        <v>14815.65550586365</v>
      </c>
      <c r="F55" s="3">
        <f>[7]Input!F55</f>
        <v>11957.342161101171</v>
      </c>
      <c r="G55" s="3">
        <f>[7]Input!G55</f>
        <v>21455.883720930229</v>
      </c>
      <c r="H55" s="3">
        <f>[7]Input!H55</f>
        <v>16905.92294836582</v>
      </c>
      <c r="I55" s="3">
        <f>[7]Input!I55</f>
        <v>7752.7584894301517</v>
      </c>
      <c r="J55" s="3">
        <f>[7]Input!J55</f>
        <v>0</v>
      </c>
      <c r="K55" s="3">
        <f>[7]Input!K55</f>
        <v>0</v>
      </c>
      <c r="L55" s="3">
        <f>[7]Input!L55</f>
        <v>0</v>
      </c>
      <c r="N55" s="38" t="s">
        <v>78</v>
      </c>
      <c r="O55" s="38" t="s">
        <v>215</v>
      </c>
      <c r="P55" s="3">
        <f>SUMIFS(D:D,$B:$B,"*TRA*",$C:$C,"*OIL_KER_kt*")*0.043</f>
        <v>320.77776</v>
      </c>
      <c r="Q55" s="3">
        <f t="shared" ref="Q55:X55" si="62">SUMIFS(E:E,$B:$B,"*TRA*",$C:$C,"*OIL_KER_kt*")*0.043</f>
        <v>355.66280568419955</v>
      </c>
      <c r="R55" s="3">
        <f t="shared" si="62"/>
        <v>205.07923461154678</v>
      </c>
      <c r="S55" s="3">
        <f t="shared" si="62"/>
        <v>362.43294513080087</v>
      </c>
      <c r="T55" s="3">
        <f t="shared" si="62"/>
        <v>373.42315251479391</v>
      </c>
      <c r="U55" s="3">
        <f t="shared" si="62"/>
        <v>378.12207500279197</v>
      </c>
      <c r="V55" s="3">
        <f t="shared" si="62"/>
        <v>367.59011130919146</v>
      </c>
      <c r="W55" s="3">
        <f t="shared" si="62"/>
        <v>397.46371974062401</v>
      </c>
      <c r="X55" s="3">
        <f t="shared" si="62"/>
        <v>21.762230351377266</v>
      </c>
    </row>
    <row r="56" spans="1:24">
      <c r="A56" s="38">
        <f>[7]Input!A56</f>
        <v>54</v>
      </c>
      <c r="B56" s="38" t="str">
        <f>[7]Input!B56</f>
        <v>COM_FT_HFO</v>
      </c>
      <c r="C56" s="38" t="str">
        <f>[7]Input!C56</f>
        <v>PRI_OIL_HFO</v>
      </c>
      <c r="D56" s="3">
        <f>[7]Input!D56</f>
        <v>19.379857142857141</v>
      </c>
      <c r="E56" s="3">
        <f>[7]Input!E56</f>
        <v>14.534892857142861</v>
      </c>
      <c r="F56" s="3">
        <f>[7]Input!F56</f>
        <v>9.6899285714285401</v>
      </c>
      <c r="G56" s="3">
        <f>[7]Input!G56</f>
        <v>40.698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[7]Input!A57</f>
        <v>55</v>
      </c>
      <c r="B57" s="38" t="str">
        <f>[7]Input!B57</f>
        <v>COM_FT_KER</v>
      </c>
      <c r="C57" s="38" t="str">
        <f>[7]Input!C57</f>
        <v>PRI_OIL_KER</v>
      </c>
      <c r="D57" s="3">
        <f>[7]Input!D57</f>
        <v>1.724375335775221</v>
      </c>
      <c r="E57" s="3">
        <f>[7]Input!E57</f>
        <v>1.510920390720391</v>
      </c>
      <c r="F57" s="3">
        <f>[7]Input!F57</f>
        <v>1.2539376678876679</v>
      </c>
      <c r="G57" s="3">
        <f>[7]Input!G57</f>
        <v>1.0733861416361981</v>
      </c>
      <c r="H57" s="3">
        <f>[7]Input!H57</f>
        <v>0</v>
      </c>
      <c r="I57" s="3">
        <f>[7]Input!I57</f>
        <v>0</v>
      </c>
      <c r="J57" s="3">
        <f>[7]Input!J57</f>
        <v>0</v>
      </c>
      <c r="K57" s="3">
        <f>[7]Input!K57</f>
        <v>0</v>
      </c>
      <c r="L57" s="3">
        <f>[7]Input!L57</f>
        <v>0</v>
      </c>
      <c r="N57" s="38" t="s">
        <v>78</v>
      </c>
      <c r="O57" s="38" t="s">
        <v>8</v>
      </c>
      <c r="P57" s="3">
        <f>SUMIFS(D:D,$B:$B,"*TRA*",$C:$C,"*NGA*")+SUMIFS(D:D,$B:$B,"*TRA*",$C:$C,"*LNG*")</f>
        <v>78.379299799513504</v>
      </c>
      <c r="Q57" s="3">
        <f t="shared" ref="Q57:X57" si="64">SUMIFS(E:E,$B:$B,"*TRA*",$C:$C,"*NGA*")+SUMIFS(E:E,$B:$B,"*TRA*",$C:$C,"*LNG*")</f>
        <v>96.778498913786891</v>
      </c>
      <c r="R57" s="3">
        <f t="shared" si="64"/>
        <v>158.69570160110212</v>
      </c>
      <c r="S57" s="3">
        <f t="shared" si="64"/>
        <v>106.18961649228982</v>
      </c>
      <c r="T57" s="3">
        <f t="shared" si="64"/>
        <v>472.44147346288241</v>
      </c>
      <c r="U57" s="3">
        <f t="shared" si="64"/>
        <v>653.38046872737448</v>
      </c>
      <c r="V57" s="3">
        <f t="shared" si="64"/>
        <v>1620.2600026397215</v>
      </c>
      <c r="W57" s="3">
        <f t="shared" si="64"/>
        <v>849.44239503669337</v>
      </c>
      <c r="X57" s="3">
        <f t="shared" si="64"/>
        <v>746.343923348462</v>
      </c>
    </row>
    <row r="58" spans="1:24">
      <c r="A58" s="38">
        <f>[7]Input!A58</f>
        <v>56</v>
      </c>
      <c r="B58" s="38" t="str">
        <f>[7]Input!B58</f>
        <v>COM_FT_COA</v>
      </c>
      <c r="C58" s="38" t="str">
        <f>[7]Input!C58</f>
        <v>PRI_COA_BCO</v>
      </c>
      <c r="D58" s="3">
        <f>[7]Input!D58</f>
        <v>30.158169999999991</v>
      </c>
      <c r="E58" s="3">
        <f>[7]Input!E58</f>
        <v>4.5718100000000099</v>
      </c>
      <c r="F58" s="3">
        <f>[7]Input!F58</f>
        <v>0</v>
      </c>
      <c r="G58" s="3">
        <f>[7]Input!G58</f>
        <v>0</v>
      </c>
      <c r="H58" s="3">
        <f>[7]Input!H58</f>
        <v>0</v>
      </c>
      <c r="I58" s="3">
        <f>[7]Input!I58</f>
        <v>0</v>
      </c>
      <c r="J58" s="3">
        <f>[7]Input!J58</f>
        <v>0</v>
      </c>
      <c r="K58" s="3">
        <f>[7]Input!K58</f>
        <v>0</v>
      </c>
      <c r="L58" s="3">
        <f>[7]Input!L58</f>
        <v>0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14040.967981084417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13753.75716062311</v>
      </c>
      <c r="R58" s="3">
        <f t="shared" si="65"/>
        <v>12612.94198369468</v>
      </c>
      <c r="S58" s="3">
        <f t="shared" si="65"/>
        <v>13787.870324899872</v>
      </c>
      <c r="T58" s="3">
        <f t="shared" si="65"/>
        <v>10754.998274362939</v>
      </c>
      <c r="U58" s="3">
        <f t="shared" si="65"/>
        <v>8056.3318391401399</v>
      </c>
      <c r="V58" s="3">
        <f t="shared" si="65"/>
        <v>5085.1501380564423</v>
      </c>
      <c r="W58" s="3">
        <f t="shared" si="65"/>
        <v>2176.5511917617791</v>
      </c>
      <c r="X58" s="3">
        <f t="shared" si="65"/>
        <v>1134.6232576869097</v>
      </c>
    </row>
    <row r="59" spans="1:24">
      <c r="A59" s="38">
        <f>[7]Input!A59</f>
        <v>57</v>
      </c>
      <c r="B59" s="38" t="str">
        <f>[7]Input!B59</f>
        <v>COM_FT_COA</v>
      </c>
      <c r="C59" s="38" t="str">
        <f>[7]Input!C59</f>
        <v>PRI_COA_HCO</v>
      </c>
      <c r="D59" s="3">
        <f>[7]Input!D59</f>
        <v>191.52579600000001</v>
      </c>
      <c r="E59" s="3">
        <f>[7]Input!E59</f>
        <v>186.238786</v>
      </c>
      <c r="F59" s="3">
        <f>[7]Input!F59</f>
        <v>180.13404199999999</v>
      </c>
      <c r="G59" s="3">
        <f>[7]Input!G59</f>
        <v>221.68396599999991</v>
      </c>
      <c r="H59" s="3">
        <f>[7]Input!H59</f>
        <v>0</v>
      </c>
      <c r="I59" s="3">
        <f>[7]Input!I59</f>
        <v>0</v>
      </c>
      <c r="J59" s="3">
        <f>[7]Input!J59</f>
        <v>0</v>
      </c>
      <c r="K59" s="3">
        <f>[7]Input!K59</f>
        <v>0</v>
      </c>
      <c r="L59" s="3">
        <f>[7]Input!L59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352.09668213357463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218.61894097106514</v>
      </c>
      <c r="R59" s="3">
        <f t="shared" si="66"/>
        <v>627.57775305097789</v>
      </c>
      <c r="S59" s="3">
        <f t="shared" si="66"/>
        <v>581.35467009205252</v>
      </c>
      <c r="T59" s="3">
        <f t="shared" si="66"/>
        <v>1827.6620401010471</v>
      </c>
      <c r="U59" s="3">
        <f t="shared" si="66"/>
        <v>2544.3509609604421</v>
      </c>
      <c r="V59" s="3">
        <f t="shared" si="66"/>
        <v>2680.5903724324971</v>
      </c>
      <c r="W59" s="3">
        <f t="shared" si="66"/>
        <v>3814.7169524763458</v>
      </c>
      <c r="X59" s="3">
        <f t="shared" si="66"/>
        <v>2264.8070219916035</v>
      </c>
    </row>
    <row r="60" spans="1:24">
      <c r="A60" s="38">
        <f>[7]Input!A60</f>
        <v>58</v>
      </c>
      <c r="B60" s="38" t="str">
        <f>[7]Input!B60</f>
        <v>COM_FT_COA</v>
      </c>
      <c r="C60" s="38" t="str">
        <f>[7]Input!C60</f>
        <v>PRI_COA_OVC</v>
      </c>
      <c r="D60" s="3">
        <f>[7]Input!D60</f>
        <v>15.665034</v>
      </c>
      <c r="E60" s="3">
        <f>[7]Input!E60</f>
        <v>13.483404</v>
      </c>
      <c r="F60" s="3">
        <f>[7]Input!F60</f>
        <v>12.728958</v>
      </c>
      <c r="G60" s="3">
        <f>[7]Input!G60</f>
        <v>15.665034</v>
      </c>
      <c r="H60" s="3">
        <f>[7]Input!H60</f>
        <v>0</v>
      </c>
      <c r="I60" s="3">
        <f>[7]Input!I60</f>
        <v>0</v>
      </c>
      <c r="J60" s="3">
        <f>[7]Input!J60</f>
        <v>0</v>
      </c>
      <c r="K60" s="3">
        <f>[7]Input!K60</f>
        <v>0</v>
      </c>
      <c r="L60" s="3">
        <f>[7]Input!L60</f>
        <v>0</v>
      </c>
      <c r="N60" s="38" t="s">
        <v>73</v>
      </c>
      <c r="O60" s="38" t="s">
        <v>14</v>
      </c>
      <c r="P60" s="3">
        <f>SUMIFS(D:D,$B:$B,"*ups*",$C:$C,"*ELC*")</f>
        <v>252.5971513183818</v>
      </c>
      <c r="Q60" s="3">
        <f t="shared" ref="Q60:X60" si="67">SUMIFS(E:E,$B:$B,"*ups*",$C:$C,"*ELC*")</f>
        <v>252.5971513183818</v>
      </c>
      <c r="R60" s="3">
        <f t="shared" si="67"/>
        <v>252.5971513183818</v>
      </c>
      <c r="S60" s="3">
        <f t="shared" si="67"/>
        <v>229.72933941464359</v>
      </c>
      <c r="T60" s="3">
        <f t="shared" si="67"/>
        <v>145.6169246227339</v>
      </c>
      <c r="U60" s="3">
        <f t="shared" si="67"/>
        <v>101.4513669162899</v>
      </c>
      <c r="V60" s="3">
        <f t="shared" si="67"/>
        <v>101.4861208749406</v>
      </c>
      <c r="W60" s="3">
        <f t="shared" si="67"/>
        <v>156.76615784873519</v>
      </c>
      <c r="X60" s="3">
        <f t="shared" si="67"/>
        <v>508.70750004020528</v>
      </c>
    </row>
    <row r="61" spans="1:24">
      <c r="A61" s="38">
        <f>[7]Input!A61</f>
        <v>59</v>
      </c>
      <c r="B61" s="38" t="str">
        <f>[7]Input!B61</f>
        <v>COM_FT_LPG</v>
      </c>
      <c r="C61" s="38" t="str">
        <f>[7]Input!C61</f>
        <v>PRI_OIL_LPG</v>
      </c>
      <c r="D61" s="3">
        <f>[7]Input!D61</f>
        <v>66.025999999999996</v>
      </c>
      <c r="E61" s="3">
        <f>[7]Input!E61</f>
        <v>66.025999999999996</v>
      </c>
      <c r="F61" s="3">
        <f>[7]Input!F61</f>
        <v>15.72042083333333</v>
      </c>
      <c r="G61" s="3">
        <f>[7]Input!G61</f>
        <v>66.025999999999996</v>
      </c>
      <c r="H61" s="3">
        <f>[7]Input!H61</f>
        <v>66.025999999999996</v>
      </c>
      <c r="I61" s="3">
        <f>[7]Input!I61</f>
        <v>66.025999999999996</v>
      </c>
      <c r="J61" s="3">
        <f>[7]Input!J61</f>
        <v>0</v>
      </c>
      <c r="K61" s="3">
        <f>[7]Input!K61</f>
        <v>0</v>
      </c>
      <c r="L61" s="3">
        <f>[7]Input!L61</f>
        <v>0</v>
      </c>
      <c r="N61" s="38" t="s">
        <v>73</v>
      </c>
      <c r="O61" s="38" t="s">
        <v>8</v>
      </c>
      <c r="P61" s="3">
        <f>SUMIFS(D:D,$B:$B,"*UPS*",$C:$C,"*NGA*")</f>
        <v>1.008064516129032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12.906134490178969</v>
      </c>
      <c r="U61" s="3">
        <f t="shared" si="68"/>
        <v>15.410789252377571</v>
      </c>
      <c r="V61" s="3">
        <f t="shared" si="68"/>
        <v>17.945133653815269</v>
      </c>
      <c r="W61" s="3">
        <f t="shared" si="68"/>
        <v>17.63876400267986</v>
      </c>
      <c r="X61" s="3">
        <f t="shared" si="68"/>
        <v>0</v>
      </c>
    </row>
    <row r="62" spans="1:24">
      <c r="A62" s="38">
        <f>[7]Input!A62</f>
        <v>60</v>
      </c>
      <c r="B62" s="38" t="str">
        <f>[7]Input!B62</f>
        <v>COM_FT_BIO</v>
      </c>
      <c r="C62" s="38" t="str">
        <f>[7]Input!C62</f>
        <v>RNW_POT_BIO_MUN</v>
      </c>
      <c r="D62" s="3">
        <f>[7]Input!D62</f>
        <v>0</v>
      </c>
      <c r="E62" s="3">
        <f>[7]Input!E62</f>
        <v>0</v>
      </c>
      <c r="F62" s="3">
        <f>[7]Input!F62</f>
        <v>0</v>
      </c>
      <c r="G62" s="3">
        <f>[7]Input!G62</f>
        <v>95.365556948083579</v>
      </c>
      <c r="H62" s="3">
        <f>[7]Input!H62</f>
        <v>38.521921254385212</v>
      </c>
      <c r="I62" s="3">
        <f>[7]Input!I62</f>
        <v>177.16792287360931</v>
      </c>
      <c r="J62" s="3">
        <f>[7]Input!J62</f>
        <v>0</v>
      </c>
      <c r="K62" s="3">
        <f>[7]Input!K62</f>
        <v>0</v>
      </c>
      <c r="L62" s="3">
        <f>[7]Input!L62</f>
        <v>0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[7]Input!A63</f>
        <v>61</v>
      </c>
      <c r="B63" s="38" t="str">
        <f>[7]Input!B63</f>
        <v>COM_FT_BIO</v>
      </c>
      <c r="C63" s="38" t="str">
        <f>[7]Input!C63</f>
        <v>RNW_POT_BIO_GAS</v>
      </c>
      <c r="D63" s="3">
        <f>[7]Input!D63</f>
        <v>143.96924593837539</v>
      </c>
      <c r="E63" s="3">
        <f>[7]Input!E63</f>
        <v>143.96924593837531</v>
      </c>
      <c r="F63" s="3">
        <f>[7]Input!F63</f>
        <v>87.584999999999994</v>
      </c>
      <c r="G63" s="3">
        <f>[7]Input!G63</f>
        <v>54.606894857834767</v>
      </c>
      <c r="H63" s="3">
        <f>[7]Input!H63</f>
        <v>0</v>
      </c>
      <c r="I63" s="3">
        <f>[7]Input!I63</f>
        <v>0</v>
      </c>
      <c r="J63" s="3">
        <f>[7]Input!J63</f>
        <v>0</v>
      </c>
      <c r="K63" s="3">
        <f>[7]Input!K63</f>
        <v>0</v>
      </c>
      <c r="L63" s="3">
        <f>[7]Input!L63</f>
        <v>0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[7]Input!A64</f>
        <v>62</v>
      </c>
      <c r="B64" s="38" t="str">
        <f>[7]Input!B64</f>
        <v>COM_FT_BIO</v>
      </c>
      <c r="C64" s="38" t="str">
        <f>[7]Input!C64</f>
        <v>RNW_POT_BIO_WOD</v>
      </c>
      <c r="D64" s="3">
        <f>[7]Input!D64</f>
        <v>0</v>
      </c>
      <c r="E64" s="3">
        <f>[7]Input!E64</f>
        <v>19.364033821380431</v>
      </c>
      <c r="F64" s="3">
        <f>[7]Input!F64</f>
        <v>89.582922873609249</v>
      </c>
      <c r="G64" s="3">
        <f>[7]Input!G64</f>
        <v>0</v>
      </c>
      <c r="H64" s="3">
        <f>[7]Input!H64</f>
        <v>87.584999999999994</v>
      </c>
      <c r="I64" s="3">
        <f>[7]Input!I64</f>
        <v>0</v>
      </c>
      <c r="J64" s="3">
        <f>[7]Input!J64</f>
        <v>177.1679228736092</v>
      </c>
      <c r="K64" s="3">
        <f>[7]Input!K64</f>
        <v>0</v>
      </c>
      <c r="L64" s="3">
        <f>[7]Input!L64</f>
        <v>0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[7]Input!A65</f>
        <v>63</v>
      </c>
      <c r="B65" s="38" t="str">
        <f>[7]Input!B65</f>
        <v>COM_FT_BIO</v>
      </c>
      <c r="C65" s="38" t="str">
        <f>[7]Input!C65</f>
        <v>RNW_POT_BIO_SLU</v>
      </c>
      <c r="D65" s="3">
        <f>[7]Input!D65</f>
        <v>0</v>
      </c>
      <c r="E65" s="3">
        <f>[7]Input!E65</f>
        <v>0</v>
      </c>
      <c r="F65" s="3">
        <f>[7]Input!F65</f>
        <v>0</v>
      </c>
      <c r="G65" s="3">
        <f>[7]Input!G65</f>
        <v>25.418119987150291</v>
      </c>
      <c r="H65" s="3">
        <f>[7]Input!H65</f>
        <v>0</v>
      </c>
      <c r="I65" s="3">
        <f>[7]Input!I65</f>
        <v>0</v>
      </c>
      <c r="J65" s="3">
        <f>[7]Input!J65</f>
        <v>0</v>
      </c>
      <c r="K65" s="3">
        <f>[7]Input!K65</f>
        <v>0</v>
      </c>
      <c r="L65" s="3">
        <f>[7]Input!L65</f>
        <v>0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[7]Input!A66</f>
        <v>64</v>
      </c>
      <c r="B66" s="38" t="str">
        <f>[7]Input!B66</f>
        <v>COM_FT_BIO_PLT</v>
      </c>
      <c r="C66" s="38" t="str">
        <f>[7]Input!C66</f>
        <v>RNW_POT_BIO_WOD</v>
      </c>
      <c r="D66" s="3">
        <f>[7]Input!D66</f>
        <v>0.2357540616246499</v>
      </c>
      <c r="E66" s="3">
        <f>[7]Input!E66</f>
        <v>1.448720240244215</v>
      </c>
      <c r="F66" s="3">
        <f>[7]Input!F66</f>
        <v>11.839077126390761</v>
      </c>
      <c r="G66" s="3">
        <f>[7]Input!G66</f>
        <v>11.839077126390761</v>
      </c>
      <c r="H66" s="3">
        <f>[7]Input!H66</f>
        <v>156.30471868386871</v>
      </c>
      <c r="I66" s="3">
        <f>[7]Input!I66</f>
        <v>285.66618544258017</v>
      </c>
      <c r="J66" s="3">
        <f>[7]Input!J66</f>
        <v>389.68205342907783</v>
      </c>
      <c r="K66" s="3">
        <f>[7]Input!K66</f>
        <v>368.24262068228728</v>
      </c>
      <c r="L66" s="3">
        <f>[7]Input!L66</f>
        <v>0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[7]Input!A67</f>
        <v>65</v>
      </c>
      <c r="B67" s="38" t="str">
        <f>[7]Input!B67</f>
        <v>COM_FT_GEO</v>
      </c>
      <c r="C67" s="38" t="str">
        <f>[7]Input!C67</f>
        <v>RNW_POT_GEO</v>
      </c>
      <c r="D67" s="3">
        <f>[7]Input!D67</f>
        <v>9.4269999999999996</v>
      </c>
      <c r="E67" s="3">
        <f>[7]Input!E67</f>
        <v>9.4269999999999996</v>
      </c>
      <c r="F67" s="3">
        <f>[7]Input!F67</f>
        <v>9.4239618298897856</v>
      </c>
      <c r="G67" s="3">
        <f>[7]Input!G67</f>
        <v>4.8514881974502142</v>
      </c>
      <c r="H67" s="3">
        <f>[7]Input!H67</f>
        <v>0.1947015814467149</v>
      </c>
      <c r="I67" s="3">
        <f>[7]Input!I67</f>
        <v>0.2639831805060916</v>
      </c>
      <c r="J67" s="3">
        <f>[7]Input!J67</f>
        <v>0.33227235939510869</v>
      </c>
      <c r="K67" s="3">
        <f>[7]Input!K67</f>
        <v>0.39850130693383329</v>
      </c>
      <c r="L67" s="3">
        <f>[7]Input!L67</f>
        <v>0.45597053978826552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[7]Input!A68</f>
        <v>66</v>
      </c>
      <c r="B68" s="38" t="str">
        <f>[7]Input!B68</f>
        <v>COM_FT_SOL</v>
      </c>
      <c r="C68" s="38" t="str">
        <f>[7]Input!C68</f>
        <v>RNW_POT_SOL_TH</v>
      </c>
      <c r="D68" s="3">
        <f>[7]Input!D68</f>
        <v>178.80037140846781</v>
      </c>
      <c r="E68" s="3">
        <f>[7]Input!E68</f>
        <v>498.25917586900027</v>
      </c>
      <c r="F68" s="3">
        <f>[7]Input!F68</f>
        <v>768.87291366911427</v>
      </c>
      <c r="G68" s="3">
        <f>[7]Input!G68</f>
        <v>768.8729136691145</v>
      </c>
      <c r="H68" s="3">
        <f>[7]Input!H68</f>
        <v>1401.4118958951831</v>
      </c>
      <c r="I68" s="3">
        <f>[7]Input!I68</f>
        <v>1401.411895895184</v>
      </c>
      <c r="J68" s="3">
        <f>[7]Input!J68</f>
        <v>1434.279244329352</v>
      </c>
      <c r="K68" s="3">
        <f>[7]Input!K68</f>
        <v>1096.371973963503</v>
      </c>
      <c r="L68" s="3">
        <f>[7]Input!L68</f>
        <v>1324.530932259564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[7]Input!A69</f>
        <v>67</v>
      </c>
      <c r="B69" s="38" t="str">
        <f>[7]Input!B69</f>
        <v>COM_FT_ELC</v>
      </c>
      <c r="C69" s="38" t="str">
        <f>[7]Input!C69</f>
        <v>ELC_CEN</v>
      </c>
      <c r="D69" s="3">
        <f>[7]Input!D69</f>
        <v>3619.6523756281972</v>
      </c>
      <c r="E69" s="3">
        <f>[7]Input!E69</f>
        <v>3590.7237336474941</v>
      </c>
      <c r="F69" s="3">
        <f>[7]Input!F69</f>
        <v>3330.1637390872079</v>
      </c>
      <c r="G69" s="3">
        <f>[7]Input!G69</f>
        <v>3145.6783604890411</v>
      </c>
      <c r="H69" s="3">
        <f>[7]Input!H69</f>
        <v>3882.0690862251249</v>
      </c>
      <c r="I69" s="3">
        <f>[7]Input!I69</f>
        <v>4190.687681493283</v>
      </c>
      <c r="J69" s="3">
        <f>[7]Input!J69</f>
        <v>4776.8408764924679</v>
      </c>
      <c r="K69" s="3">
        <f>[7]Input!K69</f>
        <v>5417.1735255554013</v>
      </c>
      <c r="L69" s="3">
        <f>[7]Input!L69</f>
        <v>5948.8401960192277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[7]Input!A70</f>
        <v>68</v>
      </c>
      <c r="B70" s="38" t="str">
        <f>[7]Input!B70</f>
        <v>COM_FT_ELC</v>
      </c>
      <c r="C70" s="38" t="str">
        <f>[7]Input!C70</f>
        <v>ELC_DIS</v>
      </c>
      <c r="D70" s="3">
        <f>[7]Input!D70</f>
        <v>11.293538878551519</v>
      </c>
      <c r="E70" s="3">
        <f>[7]Input!E70</f>
        <v>31.103831281321849</v>
      </c>
      <c r="F70" s="3">
        <f>[7]Input!F70</f>
        <v>40.944878759487906</v>
      </c>
      <c r="G70" s="3">
        <f>[7]Input!G70</f>
        <v>440.8492513743704</v>
      </c>
      <c r="H70" s="3">
        <f>[7]Input!H70</f>
        <v>525.84310085910624</v>
      </c>
      <c r="I70" s="3">
        <f>[7]Input!I70</f>
        <v>731.17458350528909</v>
      </c>
      <c r="J70" s="3">
        <f>[7]Input!J70</f>
        <v>833.31151498964334</v>
      </c>
      <c r="K70" s="3">
        <f>[7]Input!K70</f>
        <v>1266.1707006068191</v>
      </c>
      <c r="L70" s="3">
        <f>[7]Input!L70</f>
        <v>852.58018884754131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[7]Input!A71</f>
        <v>69</v>
      </c>
      <c r="B71" s="38" t="str">
        <f>[7]Input!B71</f>
        <v>COM_FT_HET</v>
      </c>
      <c r="C71" s="38" t="str">
        <f>[7]Input!C71</f>
        <v>HET</v>
      </c>
      <c r="D71" s="3">
        <f>[7]Input!D71</f>
        <v>517.22799999999995</v>
      </c>
      <c r="E71" s="3">
        <f>[7]Input!E71</f>
        <v>379.37099999999998</v>
      </c>
      <c r="F71" s="3">
        <f>[7]Input!F71</f>
        <v>384.23200000000003</v>
      </c>
      <c r="G71" s="3">
        <f>[7]Input!G71</f>
        <v>316.64326672988761</v>
      </c>
      <c r="H71" s="3">
        <f>[7]Input!H71</f>
        <v>0</v>
      </c>
      <c r="I71" s="3">
        <f>[7]Input!I71</f>
        <v>31.56360985231958</v>
      </c>
      <c r="J71" s="3">
        <f>[7]Input!J71</f>
        <v>0</v>
      </c>
      <c r="K71" s="3">
        <f>[7]Input!K71</f>
        <v>3.9749642756756418</v>
      </c>
      <c r="L71" s="3">
        <f>[7]Input!L71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[7]Input!A72</f>
        <v>70</v>
      </c>
      <c r="B72" s="38" t="str">
        <f>[7]Input!B72</f>
        <v>RES_FT_NGA</v>
      </c>
      <c r="C72" s="38" t="str">
        <f>[7]Input!C72</f>
        <v>PRI_GAS_NGA</v>
      </c>
      <c r="D72" s="3">
        <f>[7]Input!D72</f>
        <v>5882.6330645161279</v>
      </c>
      <c r="E72" s="3">
        <f>[7]Input!E72</f>
        <v>5282.0302923387117</v>
      </c>
      <c r="F72" s="3">
        <f>[7]Input!F72</f>
        <v>5277.2374664582376</v>
      </c>
      <c r="G72" s="3">
        <f>[7]Input!G72</f>
        <v>5403.6562563314137</v>
      </c>
      <c r="H72" s="3">
        <f>[7]Input!H72</f>
        <v>5248.3371759455786</v>
      </c>
      <c r="I72" s="3">
        <f>[7]Input!I72</f>
        <v>4452.749242034577</v>
      </c>
      <c r="J72" s="3">
        <f>[7]Input!J72</f>
        <v>1239.5722697232659</v>
      </c>
      <c r="K72" s="3">
        <f>[7]Input!K72</f>
        <v>0</v>
      </c>
      <c r="L72" s="3">
        <f>[7]Input!L72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[7]Input!A73</f>
        <v>71</v>
      </c>
      <c r="B73" s="38" t="str">
        <f>[7]Input!B73</f>
        <v>RES_FT_NGA</v>
      </c>
      <c r="C73" s="38" t="str">
        <f>[7]Input!C73</f>
        <v>PRI_GAS_COG</v>
      </c>
      <c r="D73" s="3">
        <f>[7]Input!D73</f>
        <v>0</v>
      </c>
      <c r="E73" s="3">
        <f>[7]Input!E73</f>
        <v>0</v>
      </c>
      <c r="F73" s="3">
        <f>[7]Input!F73</f>
        <v>69.479732110477258</v>
      </c>
      <c r="G73" s="3">
        <f>[7]Input!G73</f>
        <v>9.3536508854877365</v>
      </c>
      <c r="H73" s="3">
        <f>[7]Input!H73</f>
        <v>28.916924335980649</v>
      </c>
      <c r="I73" s="3">
        <f>[7]Input!I73</f>
        <v>46.44453981501109</v>
      </c>
      <c r="J73" s="3">
        <f>[7]Input!J73</f>
        <v>89.449735768923219</v>
      </c>
      <c r="K73" s="3">
        <f>[7]Input!K73</f>
        <v>0</v>
      </c>
      <c r="L73" s="3">
        <f>[7]Input!L73</f>
        <v>0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[7]Input!A74</f>
        <v>72</v>
      </c>
      <c r="B74" s="38" t="str">
        <f>[7]Input!B74</f>
        <v>RES_FT_NGA</v>
      </c>
      <c r="C74" s="38" t="str">
        <f>[7]Input!C74</f>
        <v>HH2_BL</v>
      </c>
      <c r="D74" s="3">
        <f>[7]Input!D74</f>
        <v>0</v>
      </c>
      <c r="E74" s="3">
        <f>[7]Input!E74</f>
        <v>0</v>
      </c>
      <c r="F74" s="3">
        <f>[7]Input!F74</f>
        <v>0</v>
      </c>
      <c r="G74" s="3">
        <f>[7]Input!G74</f>
        <v>0</v>
      </c>
      <c r="H74" s="3">
        <f>[7]Input!H74</f>
        <v>112.1841055009303</v>
      </c>
      <c r="I74" s="3">
        <f>[7]Input!I74</f>
        <v>112.1841055009303</v>
      </c>
      <c r="J74" s="3">
        <f>[7]Input!J74</f>
        <v>60.199603036231579</v>
      </c>
      <c r="K74" s="3">
        <f>[7]Input!K74</f>
        <v>0</v>
      </c>
      <c r="L74" s="3">
        <f>[7]Input!L74</f>
        <v>0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[7]Input!A75</f>
        <v>73</v>
      </c>
      <c r="B75" s="38" t="str">
        <f>[7]Input!B75</f>
        <v>RES_FT_DST</v>
      </c>
      <c r="C75" s="38" t="str">
        <f>[7]Input!C75</f>
        <v>PRI_OIL_DST_kt</v>
      </c>
      <c r="D75" s="3">
        <f>[7]Input!D75</f>
        <v>40021.626801440521</v>
      </c>
      <c r="E75" s="3">
        <f>[7]Input!E75</f>
        <v>24299.232345625202</v>
      </c>
      <c r="F75" s="3">
        <f>[7]Input!F75</f>
        <v>21671.094022954599</v>
      </c>
      <c r="G75" s="3">
        <f>[7]Input!G75</f>
        <v>17370.267511326689</v>
      </c>
      <c r="H75" s="3">
        <f>[7]Input!H75</f>
        <v>0</v>
      </c>
      <c r="I75" s="3">
        <f>[7]Input!I75</f>
        <v>0</v>
      </c>
      <c r="J75" s="3">
        <f>[7]Input!J75</f>
        <v>0</v>
      </c>
      <c r="K75" s="3">
        <f>[7]Input!K75</f>
        <v>0</v>
      </c>
      <c r="L75" s="3">
        <f>[7]Input!L75</f>
        <v>0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[7]Input!A76</f>
        <v>74</v>
      </c>
      <c r="B76" s="38" t="str">
        <f>[7]Input!B76</f>
        <v>RES_FT_HFO</v>
      </c>
      <c r="C76" s="38" t="str">
        <f>[7]Input!C76</f>
        <v>PRI_OIL_HFO</v>
      </c>
      <c r="D76" s="3">
        <f>[7]Input!D76</f>
        <v>15.38006294117667</v>
      </c>
      <c r="E76" s="3">
        <f>[7]Input!E76</f>
        <v>11.53504720588235</v>
      </c>
      <c r="F76" s="3">
        <f>[7]Input!F76</f>
        <v>32.298000000000002</v>
      </c>
      <c r="G76" s="3">
        <f>[7]Input!G76</f>
        <v>16.407389166666668</v>
      </c>
      <c r="H76" s="3">
        <f>[7]Input!H76</f>
        <v>0</v>
      </c>
      <c r="I76" s="3">
        <f>[7]Input!I76</f>
        <v>0</v>
      </c>
      <c r="J76" s="3">
        <f>[7]Input!J76</f>
        <v>0</v>
      </c>
      <c r="K76" s="3">
        <f>[7]Input!K76</f>
        <v>0</v>
      </c>
      <c r="L76" s="3">
        <f>[7]Input!L76</f>
        <v>0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[7]Input!A77</f>
        <v>75</v>
      </c>
      <c r="B77" s="38" t="str">
        <f>[7]Input!B77</f>
        <v>RES_FT_KER</v>
      </c>
      <c r="C77" s="38" t="str">
        <f>[7]Input!C77</f>
        <v>PRI_OIL_KER</v>
      </c>
      <c r="D77" s="3">
        <f>[7]Input!D77</f>
        <v>74.815088356279674</v>
      </c>
      <c r="E77" s="3">
        <f>[7]Input!E77</f>
        <v>54.494961932234389</v>
      </c>
      <c r="F77" s="3">
        <f>[7]Input!F77</f>
        <v>111.27968107310249</v>
      </c>
      <c r="G77" s="3">
        <f>[7]Input!G77</f>
        <v>82.276482223896224</v>
      </c>
      <c r="H77" s="3">
        <f>[7]Input!H77</f>
        <v>0</v>
      </c>
      <c r="I77" s="3">
        <f>[7]Input!I77</f>
        <v>0</v>
      </c>
      <c r="J77" s="3">
        <f>[7]Input!J77</f>
        <v>0</v>
      </c>
      <c r="K77" s="3">
        <f>[7]Input!K77</f>
        <v>0</v>
      </c>
      <c r="L77" s="3">
        <f>[7]Input!L77</f>
        <v>0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[7]Input!A78</f>
        <v>76</v>
      </c>
      <c r="B78" s="38" t="str">
        <f>[7]Input!B78</f>
        <v>RES_FT_COA</v>
      </c>
      <c r="C78" s="38" t="str">
        <f>[7]Input!C78</f>
        <v>PRI_COA_BCO</v>
      </c>
      <c r="D78" s="3">
        <f>[7]Input!D78</f>
        <v>45.788989999999991</v>
      </c>
      <c r="E78" s="3">
        <f>[7]Input!E78</f>
        <v>17.00367624999998</v>
      </c>
      <c r="F78" s="3">
        <f>[7]Input!F78</f>
        <v>60.374314249999991</v>
      </c>
      <c r="G78" s="3">
        <f>[7]Input!G78</f>
        <v>45.788989999999991</v>
      </c>
      <c r="H78" s="3">
        <f>[7]Input!H78</f>
        <v>0</v>
      </c>
      <c r="I78" s="3">
        <f>[7]Input!I78</f>
        <v>0</v>
      </c>
      <c r="J78" s="3">
        <f>[7]Input!J78</f>
        <v>0</v>
      </c>
      <c r="K78" s="3">
        <f>[7]Input!K78</f>
        <v>0</v>
      </c>
      <c r="L78" s="3">
        <f>[7]Input!L78</f>
        <v>0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[7]Input!A79</f>
        <v>77</v>
      </c>
      <c r="B79" s="38" t="str">
        <f>[7]Input!B79</f>
        <v>RES_FT_COA</v>
      </c>
      <c r="C79" s="38" t="str">
        <f>[7]Input!C79</f>
        <v>PRI_COA_HCO</v>
      </c>
      <c r="D79" s="3">
        <f>[7]Input!D79</f>
        <v>576.83073000000002</v>
      </c>
      <c r="E79" s="3">
        <f>[7]Input!E79</f>
        <v>441.37043</v>
      </c>
      <c r="F79" s="3">
        <f>[7]Input!F79</f>
        <v>284.11442000000011</v>
      </c>
      <c r="G79" s="3">
        <f>[7]Input!G79</f>
        <v>576.83073000000024</v>
      </c>
      <c r="H79" s="3">
        <f>[7]Input!H79</f>
        <v>0</v>
      </c>
      <c r="I79" s="3">
        <f>[7]Input!I79</f>
        <v>0</v>
      </c>
      <c r="J79" s="3">
        <f>[7]Input!J79</f>
        <v>0</v>
      </c>
      <c r="K79" s="3">
        <f>[7]Input!K79</f>
        <v>0</v>
      </c>
      <c r="L79" s="3">
        <f>[7]Input!L79</f>
        <v>0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[7]Input!A80</f>
        <v>78</v>
      </c>
      <c r="B80" s="38" t="str">
        <f>[7]Input!B80</f>
        <v>RES_FT_COA</v>
      </c>
      <c r="C80" s="38" t="str">
        <f>[7]Input!C80</f>
        <v>PRI_COA_OVC</v>
      </c>
      <c r="D80" s="3">
        <f>[7]Input!D80</f>
        <v>19.25628</v>
      </c>
      <c r="E80" s="3">
        <f>[7]Input!E80</f>
        <v>14.17651875</v>
      </c>
      <c r="F80" s="3">
        <f>[7]Input!F80</f>
        <v>10.654290749999999</v>
      </c>
      <c r="G80" s="3">
        <f>[7]Input!G80</f>
        <v>19.25628</v>
      </c>
      <c r="H80" s="3">
        <f>[7]Input!H80</f>
        <v>0</v>
      </c>
      <c r="I80" s="3">
        <f>[7]Input!I80</f>
        <v>0</v>
      </c>
      <c r="J80" s="3">
        <f>[7]Input!J80</f>
        <v>0</v>
      </c>
      <c r="K80" s="3">
        <f>[7]Input!K80</f>
        <v>0</v>
      </c>
      <c r="L80" s="3">
        <f>[7]Input!L80</f>
        <v>0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[7]Input!A81</f>
        <v>79</v>
      </c>
      <c r="B81" s="38" t="str">
        <f>[7]Input!B81</f>
        <v>RES_FT_LPG</v>
      </c>
      <c r="C81" s="38" t="str">
        <f>[7]Input!C81</f>
        <v>PRI_OIL_LPG</v>
      </c>
      <c r="D81" s="3">
        <f>[7]Input!D81</f>
        <v>189.1748962406015</v>
      </c>
      <c r="E81" s="3">
        <f>[7]Input!E81</f>
        <v>397.267</v>
      </c>
      <c r="F81" s="3">
        <f>[7]Input!F81</f>
        <v>349.97327593984971</v>
      </c>
      <c r="G81" s="3">
        <f>[7]Input!G81</f>
        <v>397.267</v>
      </c>
      <c r="H81" s="3">
        <f>[7]Input!H81</f>
        <v>163.92203692812419</v>
      </c>
      <c r="I81" s="3">
        <f>[7]Input!I81</f>
        <v>0</v>
      </c>
      <c r="J81" s="3">
        <f>[7]Input!J81</f>
        <v>0</v>
      </c>
      <c r="K81" s="3">
        <f>[7]Input!K81</f>
        <v>0</v>
      </c>
      <c r="L81" s="3">
        <f>[7]Input!L81</f>
        <v>0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[7]Input!A82</f>
        <v>80</v>
      </c>
      <c r="B82" s="38" t="str">
        <f>[7]Input!B82</f>
        <v>RES_FT_BIO</v>
      </c>
      <c r="C82" s="38" t="str">
        <f>[7]Input!C82</f>
        <v>RNW_POT_BIO_MUN</v>
      </c>
      <c r="D82" s="3">
        <f>[7]Input!D82</f>
        <v>0</v>
      </c>
      <c r="E82" s="3">
        <f>[7]Input!E82</f>
        <v>0</v>
      </c>
      <c r="F82" s="3">
        <f>[7]Input!F82</f>
        <v>7.8297368421052376</v>
      </c>
      <c r="G82" s="3">
        <f>[7]Input!G82</f>
        <v>0</v>
      </c>
      <c r="H82" s="3">
        <f>[7]Input!H82</f>
        <v>240.6056504807442</v>
      </c>
      <c r="I82" s="3">
        <f>[7]Input!I82</f>
        <v>70.593452659023342</v>
      </c>
      <c r="J82" s="3">
        <f>[7]Input!J82</f>
        <v>0</v>
      </c>
      <c r="K82" s="3">
        <f>[7]Input!K82</f>
        <v>0</v>
      </c>
      <c r="L82" s="3">
        <f>[7]Input!L82</f>
        <v>0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[7]Input!A83</f>
        <v>81</v>
      </c>
      <c r="B83" s="38" t="str">
        <f>[7]Input!B83</f>
        <v>RES_FT_BIO</v>
      </c>
      <c r="C83" s="38" t="str">
        <f>[7]Input!C83</f>
        <v>RNW_POT_BIO_GAS</v>
      </c>
      <c r="D83" s="3">
        <f>[7]Input!D83</f>
        <v>411.71098181915761</v>
      </c>
      <c r="E83" s="3">
        <f>[7]Input!E83</f>
        <v>0</v>
      </c>
      <c r="F83" s="3">
        <f>[7]Input!F83</f>
        <v>497.80359035106488</v>
      </c>
      <c r="G83" s="3">
        <f>[7]Input!G83</f>
        <v>9.6696327790209597</v>
      </c>
      <c r="H83" s="3">
        <f>[7]Input!H83</f>
        <v>0</v>
      </c>
      <c r="I83" s="3">
        <f>[7]Input!I83</f>
        <v>0</v>
      </c>
      <c r="J83" s="3">
        <f>[7]Input!J83</f>
        <v>0</v>
      </c>
      <c r="K83" s="3">
        <f>[7]Input!K83</f>
        <v>0</v>
      </c>
      <c r="L83" s="3">
        <f>[7]Input!L83</f>
        <v>0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[7]Input!A84</f>
        <v>82</v>
      </c>
      <c r="B84" s="38" t="str">
        <f>[7]Input!B84</f>
        <v>RES_FT_BIO</v>
      </c>
      <c r="C84" s="38" t="str">
        <f>[7]Input!C84</f>
        <v>RNW_POT_BIO_WOD</v>
      </c>
      <c r="D84" s="3">
        <f>[7]Input!D84</f>
        <v>951.94101818084255</v>
      </c>
      <c r="E84" s="3">
        <f>[7]Input!E84</f>
        <v>1204.335</v>
      </c>
      <c r="F84" s="3">
        <f>[7]Input!F84</f>
        <v>662.94967280683011</v>
      </c>
      <c r="G84" s="3">
        <f>[7]Input!G84</f>
        <v>1353.9823672209791</v>
      </c>
      <c r="H84" s="3">
        <f>[7]Input!H84</f>
        <v>470.56854490023841</v>
      </c>
      <c r="I84" s="3">
        <f>[7]Input!I84</f>
        <v>599.89869418533772</v>
      </c>
      <c r="J84" s="3">
        <f>[7]Input!J84</f>
        <v>730.12456072428938</v>
      </c>
      <c r="K84" s="3">
        <f>[7]Input!K84</f>
        <v>0</v>
      </c>
      <c r="L84" s="3">
        <f>[7]Input!L84</f>
        <v>0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[7]Input!A85</f>
        <v>83</v>
      </c>
      <c r="B85" s="38" t="str">
        <f>[7]Input!B85</f>
        <v>RES_FT_BIO_PLT</v>
      </c>
      <c r="C85" s="38" t="str">
        <f>[7]Input!C85</f>
        <v>RNW_POT_BIO_WOD</v>
      </c>
      <c r="D85" s="3">
        <f>[7]Input!D85</f>
        <v>523.97</v>
      </c>
      <c r="E85" s="3">
        <f>[7]Input!E85</f>
        <v>523.97</v>
      </c>
      <c r="F85" s="3">
        <f>[7]Input!F85</f>
        <v>523.97</v>
      </c>
      <c r="G85" s="3">
        <f>[7]Input!G85</f>
        <v>523.97</v>
      </c>
      <c r="H85" s="3">
        <f>[7]Input!H85</f>
        <v>955.30672827876197</v>
      </c>
      <c r="I85" s="3">
        <f>[7]Input!I85</f>
        <v>955.30672827876197</v>
      </c>
      <c r="J85" s="3">
        <f>[7]Input!J85</f>
        <v>955.30672827876197</v>
      </c>
      <c r="K85" s="3">
        <f>[7]Input!K85</f>
        <v>241.78339390159749</v>
      </c>
      <c r="L85" s="3">
        <f>[7]Input!L85</f>
        <v>0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[7]Input!A86</f>
        <v>84</v>
      </c>
      <c r="B86" s="38" t="str">
        <f>[7]Input!B86</f>
        <v>RES_FT_GEO</v>
      </c>
      <c r="C86" s="38" t="str">
        <f>[7]Input!C86</f>
        <v>RNW_POT_GEO</v>
      </c>
      <c r="D86" s="3">
        <f>[7]Input!D86</f>
        <v>43.613904556245487</v>
      </c>
      <c r="E86" s="3">
        <f>[7]Input!E86</f>
        <v>43.613904556245487</v>
      </c>
      <c r="F86" s="3">
        <f>[7]Input!F86</f>
        <v>34.25901207732597</v>
      </c>
      <c r="G86" s="3">
        <f>[7]Input!G86</f>
        <v>16.214791405136481</v>
      </c>
      <c r="H86" s="3">
        <f>[7]Input!H86</f>
        <v>1.7453236465486119</v>
      </c>
      <c r="I86" s="3">
        <f>[7]Input!I86</f>
        <v>2.3656327428811519</v>
      </c>
      <c r="J86" s="3">
        <f>[7]Input!J86</f>
        <v>3.1330407744950541</v>
      </c>
      <c r="K86" s="3">
        <f>[7]Input!K86</f>
        <v>3.8748348329251958</v>
      </c>
      <c r="L86" s="3">
        <f>[7]Input!L86</f>
        <v>4.0604567024657383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[7]Input!A87</f>
        <v>85</v>
      </c>
      <c r="B87" s="38" t="str">
        <f>[7]Input!B87</f>
        <v>RES_FT_SOL</v>
      </c>
      <c r="C87" s="38" t="str">
        <f>[7]Input!C87</f>
        <v>RNW_POT_SOL_TH</v>
      </c>
      <c r="D87" s="3">
        <f>[7]Input!D87</f>
        <v>82.605095443754522</v>
      </c>
      <c r="E87" s="3">
        <f>[7]Input!E87</f>
        <v>111.9570954437545</v>
      </c>
      <c r="F87" s="3">
        <f>[7]Input!F87</f>
        <v>134.81398792267399</v>
      </c>
      <c r="G87" s="3">
        <f>[7]Input!G87</f>
        <v>134.81398792267399</v>
      </c>
      <c r="H87" s="3">
        <f>[7]Input!H87</f>
        <v>134.81398792267399</v>
      </c>
      <c r="I87" s="3">
        <f>[7]Input!I87</f>
        <v>228.6374916997913</v>
      </c>
      <c r="J87" s="3">
        <f>[7]Input!J87</f>
        <v>454.72715567064739</v>
      </c>
      <c r="K87" s="3">
        <f>[7]Input!K87</f>
        <v>719.83048673658584</v>
      </c>
      <c r="L87" s="3">
        <f>[7]Input!L87</f>
        <v>281.03063268622958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[7]Input!A88</f>
        <v>86</v>
      </c>
      <c r="B88" s="38" t="str">
        <f>[7]Input!B88</f>
        <v>RES_FT_ELC</v>
      </c>
      <c r="C88" s="38" t="str">
        <f>[7]Input!C88</f>
        <v>ELC_CEN</v>
      </c>
      <c r="D88" s="3">
        <f>[7]Input!D88</f>
        <v>3669.526870509736</v>
      </c>
      <c r="E88" s="3">
        <f>[7]Input!E88</f>
        <v>3497.5489267216608</v>
      </c>
      <c r="F88" s="3">
        <f>[7]Input!F88</f>
        <v>3553.3065887190369</v>
      </c>
      <c r="G88" s="3">
        <f>[7]Input!G88</f>
        <v>3172.2883418646811</v>
      </c>
      <c r="H88" s="3">
        <f>[7]Input!H88</f>
        <v>3076.9710793963832</v>
      </c>
      <c r="I88" s="3">
        <f>[7]Input!I88</f>
        <v>3548.816347963419</v>
      </c>
      <c r="J88" s="3">
        <f>[7]Input!J88</f>
        <v>5754.1721849193018</v>
      </c>
      <c r="K88" s="3">
        <f>[7]Input!K88</f>
        <v>6848.0008499345149</v>
      </c>
      <c r="L88" s="3">
        <f>[7]Input!L88</f>
        <v>7386.7051016387277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[7]Input!A89</f>
        <v>87</v>
      </c>
      <c r="B89" s="38" t="str">
        <f>[7]Input!B89</f>
        <v>RES_FT_ELC</v>
      </c>
      <c r="C89" s="38" t="str">
        <f>[7]Input!C89</f>
        <v>ELC_DIS</v>
      </c>
      <c r="D89" s="3">
        <f>[7]Input!D89</f>
        <v>5.445070043407342</v>
      </c>
      <c r="E89" s="3">
        <f>[7]Input!E89</f>
        <v>2.764174684742819</v>
      </c>
      <c r="F89" s="3">
        <f>[7]Input!F89</f>
        <v>69.934810687226559</v>
      </c>
      <c r="G89" s="3">
        <f>[7]Input!G89</f>
        <v>104.95408165908</v>
      </c>
      <c r="H89" s="3">
        <f>[7]Input!H89</f>
        <v>481.71040242542728</v>
      </c>
      <c r="I89" s="3">
        <f>[7]Input!I89</f>
        <v>459.45607733865188</v>
      </c>
      <c r="J89" s="3">
        <f>[7]Input!J89</f>
        <v>792.33539457022778</v>
      </c>
      <c r="K89" s="3">
        <f>[7]Input!K89</f>
        <v>1239.644194498549</v>
      </c>
      <c r="L89" s="3">
        <f>[7]Input!L89</f>
        <v>780.25079948658572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[7]Input!A90</f>
        <v>88</v>
      </c>
      <c r="B90" s="38" t="str">
        <f>[7]Input!B90</f>
        <v>RES_FT_HET</v>
      </c>
      <c r="C90" s="38" t="str">
        <f>[7]Input!C90</f>
        <v>HET</v>
      </c>
      <c r="D90" s="3">
        <f>[7]Input!D90</f>
        <v>949.69099999999992</v>
      </c>
      <c r="E90" s="3">
        <f>[7]Input!E90</f>
        <v>866.5870000000001</v>
      </c>
      <c r="F90" s="3">
        <f>[7]Input!F90</f>
        <v>847.41300000000001</v>
      </c>
      <c r="G90" s="3">
        <f>[7]Input!G90</f>
        <v>785.75423959380134</v>
      </c>
      <c r="H90" s="3">
        <f>[7]Input!H90</f>
        <v>419.63941659732762</v>
      </c>
      <c r="I90" s="3">
        <f>[7]Input!I90</f>
        <v>245.70194595586909</v>
      </c>
      <c r="J90" s="3">
        <f>[7]Input!J90</f>
        <v>0</v>
      </c>
      <c r="K90" s="3">
        <f>[7]Input!K90</f>
        <v>0</v>
      </c>
      <c r="L90" s="3">
        <f>[7]Input!L90</f>
        <v>0</v>
      </c>
      <c r="R90" s="38"/>
      <c r="S90" s="38"/>
      <c r="T90" s="38"/>
      <c r="U90" s="38"/>
      <c r="V90" s="38"/>
      <c r="W90" s="38"/>
      <c r="X90" s="38"/>
    </row>
    <row r="91" spans="1:29">
      <c r="A91" s="38">
        <f>[7]Input!A91</f>
        <v>89</v>
      </c>
      <c r="B91" s="38" t="str">
        <f>[7]Input!B91</f>
        <v>TRA_FT_GSL</v>
      </c>
      <c r="C91" s="38" t="str">
        <f>[7]Input!C91</f>
        <v>PRI_OIL_GSL_kt</v>
      </c>
      <c r="D91" s="3">
        <f>[7]Input!D91</f>
        <v>83156.499947649674</v>
      </c>
      <c r="E91" s="3">
        <f>[7]Input!E91</f>
        <v>70720.613816237674</v>
      </c>
      <c r="F91" s="3">
        <f>[7]Input!F91</f>
        <v>44627.136696840716</v>
      </c>
      <c r="G91" s="3">
        <f>[7]Input!G91</f>
        <v>51372.690936583444</v>
      </c>
      <c r="H91" s="3">
        <f>[7]Input!H91</f>
        <v>28540.329769821379</v>
      </c>
      <c r="I91" s="3">
        <f>[7]Input!I91</f>
        <v>23061.464996149411</v>
      </c>
      <c r="J91" s="3">
        <f>[7]Input!J91</f>
        <v>3378.1244190142638</v>
      </c>
      <c r="K91" s="3">
        <f>[7]Input!K91</f>
        <v>246.94268658648491</v>
      </c>
      <c r="L91" s="3">
        <f>[7]Input!L91</f>
        <v>61.58964344476523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[7]Input!A92</f>
        <v>90</v>
      </c>
      <c r="B92" s="38" t="str">
        <f>[7]Input!B92</f>
        <v>TRA_FT_GSL</v>
      </c>
      <c r="C92" s="38" t="str">
        <f>[7]Input!C92</f>
        <v>RNW_BIO_ETH</v>
      </c>
      <c r="D92" s="3">
        <f>[7]Input!D92</f>
        <v>361.54999977238992</v>
      </c>
      <c r="E92" s="3">
        <f>[7]Input!E92</f>
        <v>307.48092963581593</v>
      </c>
      <c r="F92" s="3">
        <f>[7]Input!F92</f>
        <v>2080.7183651338469</v>
      </c>
      <c r="G92" s="3">
        <f>[7]Input!G92</f>
        <v>223.3595258112324</v>
      </c>
      <c r="H92" s="3">
        <f>[7]Input!H92</f>
        <v>1902.6886513214261</v>
      </c>
      <c r="I92" s="3">
        <f>[7]Input!I92</f>
        <v>1537.430999743294</v>
      </c>
      <c r="J92" s="3">
        <f>[7]Input!J92</f>
        <v>225.20829460095101</v>
      </c>
      <c r="K92" s="3">
        <f>[7]Input!K92</f>
        <v>16.462845772432331</v>
      </c>
      <c r="L92" s="3">
        <f>[7]Input!L92</f>
        <v>4.1059762296510156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[7]Input!A93</f>
        <v>91</v>
      </c>
      <c r="B93" s="38" t="str">
        <f>[7]Input!B93</f>
        <v>TRA_FT_GSL</v>
      </c>
      <c r="C93" s="52" t="str">
        <f>[7]Input!C93</f>
        <v>RNW_BIO_ETBE</v>
      </c>
      <c r="D93" s="54">
        <f>[7]Input!D93</f>
        <v>6869.4499956754071</v>
      </c>
      <c r="E93" s="54">
        <f>[7]Input!E93</f>
        <v>5842.1376630805034</v>
      </c>
      <c r="F93" s="54">
        <f>[7]Input!F93</f>
        <v>8372.1626997878957</v>
      </c>
      <c r="G93" s="54">
        <f>[7]Input!G93</f>
        <v>4243.8309904134148</v>
      </c>
      <c r="H93" s="54">
        <f>[7]Input!H93</f>
        <v>5456.7674528463513</v>
      </c>
      <c r="I93" s="54">
        <f>[7]Input!I93</f>
        <v>4409.236074735486</v>
      </c>
      <c r="J93" s="54">
        <f>[7]Input!J93</f>
        <v>645.88039206310464</v>
      </c>
      <c r="K93" s="54">
        <f>[7]Input!K93</f>
        <v>47.214199196409687</v>
      </c>
      <c r="L93" s="54">
        <f>[7]Input!L93</f>
        <v>11.77562994164065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[7]Input!A94</f>
        <v>92</v>
      </c>
      <c r="B94" s="38" t="str">
        <f>[7]Input!B94</f>
        <v>TRA_FT_DST</v>
      </c>
      <c r="C94" s="38" t="str">
        <f>[7]Input!C94</f>
        <v>PRI_OIL_DST_kt</v>
      </c>
      <c r="D94" s="3">
        <f>[7]Input!D94</f>
        <v>192898.28744477351</v>
      </c>
      <c r="E94" s="3">
        <f>[7]Input!E94</f>
        <v>194092.5856390956</v>
      </c>
      <c r="F94" s="3">
        <f>[7]Input!F94</f>
        <v>199891.2835308795</v>
      </c>
      <c r="G94" s="3">
        <f>[7]Input!G94</f>
        <v>215304.43512547831</v>
      </c>
      <c r="H94" s="3">
        <f>[7]Input!H94</f>
        <v>171488.6220975997</v>
      </c>
      <c r="I94" s="3">
        <f>[7]Input!I94</f>
        <v>113791.5245216287</v>
      </c>
      <c r="J94" s="3">
        <f>[7]Input!J94</f>
        <v>67985.762156663477</v>
      </c>
      <c r="K94" s="3">
        <f>[7]Input!K94</f>
        <v>10667.160463140681</v>
      </c>
      <c r="L94" s="3">
        <f>[7]Input!L94</f>
        <v>2278.0997407161062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[7]Input!A95</f>
        <v>93</v>
      </c>
      <c r="B95" s="38" t="str">
        <f>[7]Input!B95</f>
        <v>TRA_FT_DST</v>
      </c>
      <c r="C95" s="38" t="str">
        <f>[7]Input!C95</f>
        <v>SYN_DST_kt</v>
      </c>
      <c r="D95" s="3">
        <f>[7]Input!D95</f>
        <v>449.83833170345571</v>
      </c>
      <c r="E95" s="3">
        <f>[7]Input!E95</f>
        <v>10011.74366815155</v>
      </c>
      <c r="F95" s="3">
        <f>[7]Input!F95</f>
        <v>4668.823334647981</v>
      </c>
      <c r="G95" s="3">
        <f>[7]Input!G95</f>
        <v>0</v>
      </c>
      <c r="H95" s="3">
        <f>[7]Input!H95</f>
        <v>0</v>
      </c>
      <c r="I95" s="3">
        <f>[7]Input!I95</f>
        <v>0</v>
      </c>
      <c r="J95" s="3">
        <f>[7]Input!J95</f>
        <v>0</v>
      </c>
      <c r="K95" s="3">
        <f>[7]Input!K95</f>
        <v>0</v>
      </c>
      <c r="L95" s="3">
        <f>[7]Input!L95</f>
        <v>0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[7]Input!A96</f>
        <v>94</v>
      </c>
      <c r="B96" s="38" t="str">
        <f>[7]Input!B96</f>
        <v>TRA_FT_DST</v>
      </c>
      <c r="C96" s="38" t="str">
        <f>[7]Input!C96</f>
        <v>RNW_BIO_EMHV</v>
      </c>
      <c r="D96" s="3">
        <f>[7]Input!D96</f>
        <v>0</v>
      </c>
      <c r="E96" s="3">
        <f>[7]Input!E96</f>
        <v>0</v>
      </c>
      <c r="F96" s="3">
        <f>[7]Input!F96</f>
        <v>7012.9999999999973</v>
      </c>
      <c r="G96" s="3">
        <f>[7]Input!G96</f>
        <v>9597.3999999999978</v>
      </c>
      <c r="H96" s="3">
        <f>[7]Input!H96</f>
        <v>13985.154408009939</v>
      </c>
      <c r="I96" s="3">
        <f>[7]Input!I96</f>
        <v>14326.878004245291</v>
      </c>
      <c r="J96" s="3">
        <f>[7]Input!J96</f>
        <v>14682.960565173669</v>
      </c>
      <c r="K96" s="3">
        <f>[7]Input!K96</f>
        <v>6294.5642444744917</v>
      </c>
      <c r="L96" s="3">
        <f>[7]Input!L96</f>
        <v>11512.252942610039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[7]Input!A97</f>
        <v>95</v>
      </c>
      <c r="B97" s="38" t="str">
        <f>[7]Input!B97</f>
        <v>TRA_FT_DST</v>
      </c>
      <c r="C97" s="38" t="str">
        <f>[7]Input!C97</f>
        <v>RNW_BIO_HVO</v>
      </c>
      <c r="D97" s="3">
        <f>[7]Input!D97</f>
        <v>0</v>
      </c>
      <c r="E97" s="3">
        <f>[7]Input!E97</f>
        <v>0</v>
      </c>
      <c r="F97" s="3">
        <f>[7]Input!F97</f>
        <v>0</v>
      </c>
      <c r="G97" s="3">
        <f>[7]Input!G97</f>
        <v>0</v>
      </c>
      <c r="H97" s="3">
        <f>[7]Input!H97</f>
        <v>0</v>
      </c>
      <c r="I97" s="3">
        <f>[7]Input!I97</f>
        <v>0</v>
      </c>
      <c r="J97" s="3">
        <f>[7]Input!J97</f>
        <v>0</v>
      </c>
      <c r="K97" s="3">
        <f>[7]Input!K97</f>
        <v>11128.79097329182</v>
      </c>
      <c r="L97" s="3">
        <f>[7]Input!L97</f>
        <v>31771.642130995959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[7]Input!A98</f>
        <v>96</v>
      </c>
      <c r="B98" s="38" t="str">
        <f>[7]Input!B98</f>
        <v>TRA_FT_DST</v>
      </c>
      <c r="C98" s="38" t="str">
        <f>[7]Input!C98</f>
        <v>RNW_BIO_DST_FT</v>
      </c>
      <c r="D98" s="3">
        <f>[7]Input!D98</f>
        <v>0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13600.222426192109</v>
      </c>
      <c r="I98" s="3">
        <f>[7]Input!I98</f>
        <v>15997.166654230199</v>
      </c>
      <c r="J98" s="3">
        <f>[7]Input!J98</f>
        <v>18075.13516201725</v>
      </c>
      <c r="K98" s="3">
        <f>[7]Input!K98</f>
        <v>18075.13516201725</v>
      </c>
      <c r="L98" s="3">
        <f>[7]Input!L98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[7]Input!A99</f>
        <v>97</v>
      </c>
      <c r="B99" s="38" t="str">
        <f>[7]Input!B99</f>
        <v>TRA_FT_JTK</v>
      </c>
      <c r="C99" s="38" t="str">
        <f>[7]Input!C99</f>
        <v>PRI_OIL_KER_kt</v>
      </c>
      <c r="D99" s="3">
        <f>[7]Input!D99</f>
        <v>7459.9479069767449</v>
      </c>
      <c r="E99" s="3">
        <f>[7]Input!E99</f>
        <v>8271.2280391674321</v>
      </c>
      <c r="F99" s="3">
        <f>[7]Input!F99</f>
        <v>4769.2845258499256</v>
      </c>
      <c r="G99" s="3">
        <f>[7]Input!G99</f>
        <v>8428.6731425767648</v>
      </c>
      <c r="H99" s="3">
        <f>[7]Input!H99</f>
        <v>8684.2593608091611</v>
      </c>
      <c r="I99" s="3">
        <f>[7]Input!I99</f>
        <v>8793.5366279719074</v>
      </c>
      <c r="J99" s="3">
        <f>[7]Input!J99</f>
        <v>8548.6072397486387</v>
      </c>
      <c r="K99" s="3">
        <f>[7]Input!K99</f>
        <v>9243.3423195493961</v>
      </c>
      <c r="L99" s="3">
        <f>[7]Input!L99</f>
        <v>506.0983802645876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[7]Input!A100</f>
        <v>98</v>
      </c>
      <c r="B100" s="38" t="str">
        <f>[7]Input!B100</f>
        <v>TRA_FT_JTK</v>
      </c>
      <c r="C100" s="38" t="str">
        <f>[7]Input!C100</f>
        <v>RNW_BIO_HVO</v>
      </c>
      <c r="D100" s="3">
        <f>[7]Input!D100</f>
        <v>0</v>
      </c>
      <c r="E100" s="3">
        <f>[7]Input!E100</f>
        <v>0</v>
      </c>
      <c r="F100" s="3">
        <f>[7]Input!F100</f>
        <v>0</v>
      </c>
      <c r="G100" s="3">
        <f>[7]Input!G100</f>
        <v>0</v>
      </c>
      <c r="H100" s="3">
        <f>[7]Input!H100</f>
        <v>0</v>
      </c>
      <c r="I100" s="3">
        <f>[7]Input!I100</f>
        <v>0</v>
      </c>
      <c r="J100" s="3">
        <f>[7]Input!J100</f>
        <v>0</v>
      </c>
      <c r="K100" s="3">
        <f>[7]Input!K100</f>
        <v>0</v>
      </c>
      <c r="L100" s="3">
        <f>[7]Input!L100</f>
        <v>9615.869225027167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[7]Input!A101</f>
        <v>99</v>
      </c>
      <c r="B101" s="38" t="str">
        <f>[7]Input!B101</f>
        <v>TRA_FT_JTK</v>
      </c>
      <c r="C101" s="38" t="str">
        <f>[7]Input!C101</f>
        <v>RNW_BIO_KER_FT</v>
      </c>
      <c r="D101" s="3">
        <f>[7]Input!D101</f>
        <v>0</v>
      </c>
      <c r="E101" s="3">
        <f>[7]Input!E101</f>
        <v>0</v>
      </c>
      <c r="F101" s="3">
        <f>[7]Input!F101</f>
        <v>0</v>
      </c>
      <c r="G101" s="3">
        <f>[7]Input!G101</f>
        <v>0</v>
      </c>
      <c r="H101" s="3">
        <f>[7]Input!H101</f>
        <v>191.40475880958331</v>
      </c>
      <c r="I101" s="3">
        <f>[7]Input!I101</f>
        <v>472.56491368023808</v>
      </c>
      <c r="J101" s="3">
        <f>[7]Input!J101</f>
        <v>1105.614165836927</v>
      </c>
      <c r="K101" s="3">
        <f>[7]Input!K101</f>
        <v>781.13824881396329</v>
      </c>
      <c r="L101" s="3">
        <f>[7]Input!L101</f>
        <v>0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[7]Input!A102</f>
        <v>100</v>
      </c>
      <c r="B102" s="38" t="str">
        <f>[7]Input!B102</f>
        <v>TRA_FT_COA</v>
      </c>
      <c r="C102" s="38" t="str">
        <f>[7]Input!C102</f>
        <v>PRI_COA_BCO</v>
      </c>
      <c r="D102" s="3">
        <f>[7]Input!D102</f>
        <v>0</v>
      </c>
      <c r="E102" s="3">
        <f>[7]Input!E102</f>
        <v>0</v>
      </c>
      <c r="F102" s="3">
        <f>[7]Input!F102</f>
        <v>0</v>
      </c>
      <c r="G102" s="3">
        <f>[7]Input!G102</f>
        <v>0.13875706032556351</v>
      </c>
      <c r="H102" s="3">
        <f>[7]Input!H102</f>
        <v>6.9378530162781782E-2</v>
      </c>
      <c r="I102" s="3">
        <f>[7]Input!I102</f>
        <v>0</v>
      </c>
      <c r="J102" s="3">
        <f>[7]Input!J102</f>
        <v>0</v>
      </c>
      <c r="K102" s="3">
        <f>[7]Input!K102</f>
        <v>0</v>
      </c>
      <c r="L102" s="3">
        <f>[7]Input!L102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[7]Input!A103</f>
        <v>101</v>
      </c>
      <c r="B103" s="38" t="str">
        <f>[7]Input!B103</f>
        <v>TRA_FT_COA</v>
      </c>
      <c r="C103" s="38" t="str">
        <f>[7]Input!C103</f>
        <v>PRI_COA_HCO</v>
      </c>
      <c r="D103" s="3">
        <f>[7]Input!D103</f>
        <v>0.58199999999999985</v>
      </c>
      <c r="E103" s="3">
        <f>[7]Input!E103</f>
        <v>0.439</v>
      </c>
      <c r="F103" s="3">
        <f>[7]Input!F103</f>
        <v>0.36899999999999999</v>
      </c>
      <c r="G103" s="3">
        <f>[7]Input!G103</f>
        <v>0</v>
      </c>
      <c r="H103" s="3">
        <f>[7]Input!H103</f>
        <v>0</v>
      </c>
      <c r="I103" s="3">
        <f>[7]Input!I103</f>
        <v>0</v>
      </c>
      <c r="J103" s="3">
        <f>[7]Input!J103</f>
        <v>0</v>
      </c>
      <c r="K103" s="3">
        <f>[7]Input!K103</f>
        <v>0</v>
      </c>
      <c r="L103" s="3">
        <f>[7]Input!L103</f>
        <v>0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[7]Input!A104</f>
        <v>102</v>
      </c>
      <c r="B104" s="38" t="str">
        <f>[7]Input!B104</f>
        <v>TRA_FT_ELC</v>
      </c>
      <c r="C104" s="38" t="str">
        <f>[7]Input!C104</f>
        <v>ELC_CEN</v>
      </c>
      <c r="D104" s="3">
        <f>[7]Input!D104</f>
        <v>221.60718598831161</v>
      </c>
      <c r="E104" s="3">
        <f>[7]Input!E104</f>
        <v>180.78206682959151</v>
      </c>
      <c r="F104" s="3">
        <f>[7]Input!F104</f>
        <v>135.80894000000001</v>
      </c>
      <c r="G104" s="3">
        <f>[7]Input!G104</f>
        <v>146.23492125896209</v>
      </c>
      <c r="H104" s="3">
        <f>[7]Input!H104</f>
        <v>669.15219094148893</v>
      </c>
      <c r="I104" s="3">
        <f>[7]Input!I104</f>
        <v>1229.167063113862</v>
      </c>
      <c r="J104" s="3">
        <f>[7]Input!J104</f>
        <v>1581.264481834394</v>
      </c>
      <c r="K104" s="3">
        <f>[7]Input!K104</f>
        <v>2149.2451747761338</v>
      </c>
      <c r="L104" s="3">
        <f>[7]Input!L104</f>
        <v>2315.372814543291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[7]Input!A105</f>
        <v>103</v>
      </c>
      <c r="B105" s="38" t="str">
        <f>[7]Input!B105</f>
        <v>TRA_FT_ELC</v>
      </c>
      <c r="C105" s="38" t="str">
        <f>[7]Input!C105</f>
        <v>ELC_DIS</v>
      </c>
      <c r="D105" s="3">
        <f>[7]Input!D105</f>
        <v>27.210034326862669</v>
      </c>
      <c r="E105" s="3">
        <f>[7]Input!E105</f>
        <v>72.558041950913378</v>
      </c>
      <c r="F105" s="3">
        <f>[7]Input!F105</f>
        <v>108.7210042105263</v>
      </c>
      <c r="G105" s="3">
        <f>[7]Input!G105</f>
        <v>138.53834645585869</v>
      </c>
      <c r="H105" s="3">
        <f>[7]Input!H105</f>
        <v>107.9948168526406</v>
      </c>
      <c r="I105" s="3">
        <f>[7]Input!I105</f>
        <v>215.20833558088509</v>
      </c>
      <c r="J105" s="3">
        <f>[7]Input!J105</f>
        <v>456.69892617370328</v>
      </c>
      <c r="K105" s="3">
        <f>[7]Input!K105</f>
        <v>531.16056430532615</v>
      </c>
      <c r="L105" s="3">
        <f>[7]Input!L105</f>
        <v>841.81099901406787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[7]Input!A106</f>
        <v>104</v>
      </c>
      <c r="B106" s="38" t="str">
        <f>[7]Input!B106</f>
        <v>TRA_FT_HFO</v>
      </c>
      <c r="C106" s="38" t="str">
        <f>[7]Input!C106</f>
        <v>PRI_OIL_HFO</v>
      </c>
      <c r="D106" s="3">
        <f>[7]Input!D106</f>
        <v>71.479295346386905</v>
      </c>
      <c r="E106" s="3">
        <f>[7]Input!E106</f>
        <v>153.76985796397261</v>
      </c>
      <c r="F106" s="3">
        <f>[7]Input!F106</f>
        <v>153.76985796397261</v>
      </c>
      <c r="G106" s="3">
        <f>[7]Input!G106</f>
        <v>153.76985796397261</v>
      </c>
      <c r="H106" s="3">
        <f>[7]Input!H106</f>
        <v>6.9425082413663173</v>
      </c>
      <c r="I106" s="3">
        <f>[7]Input!I106</f>
        <v>1.8843892880470281</v>
      </c>
      <c r="J106" s="3">
        <f>[7]Input!J106</f>
        <v>11.103853690398431</v>
      </c>
      <c r="K106" s="3">
        <f>[7]Input!K106</f>
        <v>25.930764206401051</v>
      </c>
      <c r="L106" s="3">
        <f>[7]Input!L106</f>
        <v>0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[7]Input!A107</f>
        <v>105</v>
      </c>
      <c r="B107" s="38" t="str">
        <f>[7]Input!B107</f>
        <v>TRA_FT_LPG</v>
      </c>
      <c r="C107" s="38" t="str">
        <f>[7]Input!C107</f>
        <v>PRI_OIL_LPG</v>
      </c>
      <c r="D107" s="3">
        <f>[7]Input!D107</f>
        <v>231.50899999999999</v>
      </c>
      <c r="E107" s="3">
        <f>[7]Input!E107</f>
        <v>188.43719732563719</v>
      </c>
      <c r="F107" s="3">
        <f>[7]Input!F107</f>
        <v>81.799126952117945</v>
      </c>
      <c r="G107" s="3">
        <f>[7]Input!G107</f>
        <v>137.57808697257519</v>
      </c>
      <c r="H107" s="3">
        <f>[7]Input!H107</f>
        <v>86.661547106397265</v>
      </c>
      <c r="I107" s="3">
        <f>[7]Input!I107</f>
        <v>86.198043456762235</v>
      </c>
      <c r="J107" s="3">
        <f>[7]Input!J107</f>
        <v>86.198043456762235</v>
      </c>
      <c r="K107" s="3">
        <f>[7]Input!K107</f>
        <v>0</v>
      </c>
      <c r="L107" s="3">
        <f>[7]Input!L107</f>
        <v>0</v>
      </c>
      <c r="N107" s="2" t="s">
        <v>78</v>
      </c>
      <c r="O107" s="2" t="s">
        <v>15</v>
      </c>
      <c r="P107" s="3">
        <f t="shared" ref="P107:X107" si="69">SUMIFS(D:D,$B:$B,"*TRA*",$C:$C,"*BIO_ETH*")*0.027</f>
        <v>9.7618499938545273</v>
      </c>
      <c r="Q107" s="3">
        <f t="shared" si="69"/>
        <v>8.3019851001670304</v>
      </c>
      <c r="R107" s="3">
        <f t="shared" si="69"/>
        <v>56.179395858613866</v>
      </c>
      <c r="S107" s="3">
        <f t="shared" si="69"/>
        <v>6.0307071969032746</v>
      </c>
      <c r="T107" s="3">
        <f t="shared" si="69"/>
        <v>51.372593585678501</v>
      </c>
      <c r="U107" s="3">
        <f t="shared" si="69"/>
        <v>41.510636993068935</v>
      </c>
      <c r="V107" s="3">
        <f t="shared" si="69"/>
        <v>6.0806239542256773</v>
      </c>
      <c r="W107" s="3">
        <f t="shared" si="69"/>
        <v>0.44449683585567296</v>
      </c>
      <c r="X107" s="3">
        <f t="shared" si="69"/>
        <v>0.11086135820057742</v>
      </c>
      <c r="Y107" s="3"/>
    </row>
    <row r="108" spans="1:29">
      <c r="A108" s="38">
        <f>[7]Input!A108</f>
        <v>106</v>
      </c>
      <c r="B108" s="38" t="str">
        <f>[7]Input!B108</f>
        <v>TRA_FT_NGA</v>
      </c>
      <c r="C108" s="38" t="str">
        <f>[7]Input!C108</f>
        <v>PRI_GAS_NGA</v>
      </c>
      <c r="D108" s="3">
        <f>[7]Input!D108</f>
        <v>78.297653816495867</v>
      </c>
      <c r="E108" s="3">
        <f>[7]Input!E108</f>
        <v>96.696852930769253</v>
      </c>
      <c r="F108" s="3">
        <f>[7]Input!F108</f>
        <v>158.59837958934509</v>
      </c>
      <c r="G108" s="3">
        <f>[7]Input!G108</f>
        <v>106.0922944805328</v>
      </c>
      <c r="H108" s="3">
        <f>[7]Input!H108</f>
        <v>471.83598685282362</v>
      </c>
      <c r="I108" s="3">
        <f>[7]Input!I108</f>
        <v>649.61169015128041</v>
      </c>
      <c r="J108" s="3">
        <f>[7]Input!J108</f>
        <v>1365.171041044872</v>
      </c>
      <c r="K108" s="3">
        <f>[7]Input!K108</f>
        <v>322.03875870659419</v>
      </c>
      <c r="L108" s="3">
        <f>[7]Input!L108</f>
        <v>0</v>
      </c>
      <c r="N108" s="2" t="s">
        <v>43</v>
      </c>
      <c r="O108" s="2" t="s">
        <v>137</v>
      </c>
      <c r="P108" s="3">
        <f t="shared" ref="P108:X108" si="70">SUMIFS(D:D,$B:$B,"*TRA*",$C:$C,"*BIO_ETBE*")*0.036</f>
        <v>247.30019984431465</v>
      </c>
      <c r="Q108" s="3">
        <f t="shared" si="70"/>
        <v>210.31695587089811</v>
      </c>
      <c r="R108" s="3">
        <f t="shared" si="70"/>
        <v>301.3978571923642</v>
      </c>
      <c r="S108" s="3">
        <f t="shared" si="70"/>
        <v>152.77791565488292</v>
      </c>
      <c r="T108" s="3">
        <f t="shared" si="70"/>
        <v>196.44362830246862</v>
      </c>
      <c r="U108" s="3">
        <f t="shared" si="70"/>
        <v>158.73249869047748</v>
      </c>
      <c r="V108" s="3">
        <f t="shared" si="70"/>
        <v>23.251694114271764</v>
      </c>
      <c r="W108" s="3">
        <f t="shared" si="70"/>
        <v>1.6997111710707486</v>
      </c>
      <c r="X108" s="3">
        <f t="shared" si="70"/>
        <v>0.42392267789906335</v>
      </c>
      <c r="Y108" s="3"/>
    </row>
    <row r="109" spans="1:29">
      <c r="A109" s="38">
        <f>[7]Input!A109</f>
        <v>107</v>
      </c>
      <c r="B109" s="38" t="str">
        <f>[7]Input!B109</f>
        <v>TRA_FT_NGA</v>
      </c>
      <c r="C109" s="38" t="str">
        <f>[7]Input!C109</f>
        <v>RNW_POT_BIO_GAS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53.046147240266393</v>
      </c>
      <c r="H109" s="3">
        <f>[7]Input!H109</f>
        <v>434.58577736444272</v>
      </c>
      <c r="I109" s="3">
        <f>[7]Input!I109</f>
        <v>1067.854833125393</v>
      </c>
      <c r="J109" s="3">
        <f>[7]Input!J109</f>
        <v>1242.01110217923</v>
      </c>
      <c r="K109" s="3">
        <f>[7]Input!K109</f>
        <v>2250.8891881557379</v>
      </c>
      <c r="L109" s="3">
        <f>[7]Input!L109</f>
        <v>0</v>
      </c>
      <c r="O109" s="2" t="s">
        <v>70</v>
      </c>
      <c r="P109" s="3">
        <f t="shared" ref="P109:X109" si="71">SUMIFS(D:D,$B:$B,"*TRA*",$C:$C,"*BIO_EMHV*")*0.0385</f>
        <v>95.03463229540543</v>
      </c>
      <c r="Q109" s="3">
        <f t="shared" si="71"/>
        <v>0</v>
      </c>
      <c r="R109" s="3">
        <f t="shared" si="71"/>
        <v>270.00049999999987</v>
      </c>
      <c r="S109" s="3">
        <f t="shared" si="71"/>
        <v>369.49989999999991</v>
      </c>
      <c r="T109" s="3">
        <f t="shared" si="71"/>
        <v>538.4284447083827</v>
      </c>
      <c r="U109" s="3">
        <f t="shared" si="71"/>
        <v>551.58480316344367</v>
      </c>
      <c r="V109" s="3">
        <f t="shared" si="71"/>
        <v>565.29398175918629</v>
      </c>
      <c r="W109" s="3">
        <f t="shared" si="71"/>
        <v>242.34072341226792</v>
      </c>
      <c r="X109" s="3">
        <f t="shared" si="71"/>
        <v>443.22173829048648</v>
      </c>
      <c r="Y109" s="3"/>
    </row>
    <row r="110" spans="1:29">
      <c r="A110" s="38">
        <f>[7]Input!A110</f>
        <v>108</v>
      </c>
      <c r="B110" s="38" t="str">
        <f>[7]Input!B110</f>
        <v>TRA_FT_NGA</v>
      </c>
      <c r="C110" s="38" t="str">
        <f>[7]Input!C110</f>
        <v>HH2_BL</v>
      </c>
      <c r="D110" s="3">
        <f>[7]Input!D110</f>
        <v>0</v>
      </c>
      <c r="E110" s="3">
        <f>[7]Input!E110</f>
        <v>0</v>
      </c>
      <c r="F110" s="3">
        <f>[7]Input!F110</f>
        <v>0.54</v>
      </c>
      <c r="G110" s="3">
        <f>[7]Input!G110</f>
        <v>0</v>
      </c>
      <c r="H110" s="3">
        <f>[7]Input!H110</f>
        <v>24.833472992253849</v>
      </c>
      <c r="I110" s="3">
        <f>[7]Input!I110</f>
        <v>62.291531932314562</v>
      </c>
      <c r="J110" s="3">
        <f>[7]Input!J110</f>
        <v>118.0953584038792</v>
      </c>
      <c r="K110" s="3">
        <f>[7]Input!K110</f>
        <v>140.17709376578611</v>
      </c>
      <c r="L110" s="3">
        <f>[7]Input!L110</f>
        <v>0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489.66680282484003</v>
      </c>
      <c r="X110" s="3">
        <f t="shared" si="72"/>
        <v>1821.0504996650175</v>
      </c>
      <c r="Y110" s="3"/>
    </row>
    <row r="111" spans="1:29">
      <c r="A111" s="38">
        <f>[7]Input!A111</f>
        <v>109</v>
      </c>
      <c r="B111" s="38" t="str">
        <f>[7]Input!B111</f>
        <v>TRA_FT_LNG</v>
      </c>
      <c r="C111" s="38" t="str">
        <f>[7]Input!C111</f>
        <v>PRI_GAS_LNG</v>
      </c>
      <c r="D111" s="3">
        <f>[7]Input!D111</f>
        <v>8.1645983017635551E-2</v>
      </c>
      <c r="E111" s="3">
        <f>[7]Input!E111</f>
        <v>8.1645983017635551E-2</v>
      </c>
      <c r="F111" s="3">
        <f>[7]Input!F111</f>
        <v>9.732201175702157E-2</v>
      </c>
      <c r="G111" s="3">
        <f>[7]Input!G111</f>
        <v>9.732201175702157E-2</v>
      </c>
      <c r="H111" s="3">
        <f>[7]Input!H111</f>
        <v>0.60548661005878512</v>
      </c>
      <c r="I111" s="3">
        <f>[7]Input!I111</f>
        <v>3.7687785760940562</v>
      </c>
      <c r="J111" s="3">
        <f>[7]Input!J111</f>
        <v>51.86152841280208</v>
      </c>
      <c r="K111" s="3">
        <f>[7]Input!K111</f>
        <v>51.861528412802087</v>
      </c>
      <c r="L111" s="3">
        <f>[7]Input!L111</f>
        <v>0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598.40978675245276</v>
      </c>
      <c r="U111" s="3">
        <f t="shared" si="73"/>
        <v>703.87533278612875</v>
      </c>
      <c r="V111" s="3">
        <f t="shared" si="73"/>
        <v>795.30594712875893</v>
      </c>
      <c r="W111" s="3">
        <f t="shared" si="73"/>
        <v>795.30594712875893</v>
      </c>
      <c r="X111" s="3">
        <f t="shared" si="73"/>
        <v>0</v>
      </c>
      <c r="Y111" s="3"/>
    </row>
    <row r="112" spans="1:29">
      <c r="A112" s="38">
        <f>[7]Input!A112</f>
        <v>110</v>
      </c>
      <c r="B112" s="38" t="str">
        <f>[7]Input!B112</f>
        <v>TRA_FT_AMM_ELCSYS_CU</v>
      </c>
      <c r="C112" s="38" t="str">
        <f>[7]Input!C112</f>
        <v>ELC_CEN</v>
      </c>
      <c r="D112" s="3">
        <f>[7]Input!D112</f>
        <v>0</v>
      </c>
      <c r="E112" s="3">
        <f>[7]Input!E112</f>
        <v>0</v>
      </c>
      <c r="F112" s="3">
        <f>[7]Input!F112</f>
        <v>0</v>
      </c>
      <c r="G112" s="3">
        <f>[7]Input!G112</f>
        <v>0</v>
      </c>
      <c r="H112" s="3">
        <f>[7]Input!H112</f>
        <v>0</v>
      </c>
      <c r="I112" s="3">
        <f>[7]Input!I112</f>
        <v>0</v>
      </c>
      <c r="J112" s="3">
        <f>[7]Input!J112</f>
        <v>0</v>
      </c>
      <c r="K112" s="3">
        <f>[7]Input!K112</f>
        <v>3.7079230364719922</v>
      </c>
      <c r="L112" s="3">
        <f>[7]Input!L112</f>
        <v>0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8.421809387621666</v>
      </c>
      <c r="U112" s="3">
        <f t="shared" si="74"/>
        <v>20.792856201930473</v>
      </c>
      <c r="V112" s="3">
        <f t="shared" si="74"/>
        <v>48.647023296824784</v>
      </c>
      <c r="W112" s="3">
        <f t="shared" si="74"/>
        <v>34.370082947814382</v>
      </c>
      <c r="X112" s="3">
        <f t="shared" si="74"/>
        <v>0</v>
      </c>
      <c r="Y112" s="3"/>
    </row>
    <row r="113" spans="1:25">
      <c r="A113" s="38">
        <f>[7]Input!A113</f>
        <v>111</v>
      </c>
      <c r="B113" s="38" t="str">
        <f>[7]Input!B113</f>
        <v>TRA_FT_AMM_ELCSYS_CU</v>
      </c>
      <c r="C113" s="38" t="str">
        <f>[7]Input!C113</f>
        <v>HH2_WE_CU</v>
      </c>
      <c r="D113" s="3">
        <f>[7]Input!D113</f>
        <v>0</v>
      </c>
      <c r="E113" s="3">
        <f>[7]Input!E113</f>
        <v>0</v>
      </c>
      <c r="F113" s="3">
        <f>[7]Input!F113</f>
        <v>0</v>
      </c>
      <c r="G113" s="3">
        <f>[7]Input!G113</f>
        <v>0</v>
      </c>
      <c r="H113" s="3">
        <f>[7]Input!H113</f>
        <v>0</v>
      </c>
      <c r="I113" s="3">
        <f>[7]Input!I113</f>
        <v>0</v>
      </c>
      <c r="J113" s="3">
        <f>[7]Input!J113</f>
        <v>0</v>
      </c>
      <c r="K113" s="3">
        <f>[7]Input!K113</f>
        <v>30.000468204182489</v>
      </c>
      <c r="L113" s="3">
        <f>[7]Input!L113</f>
        <v>0</v>
      </c>
      <c r="N113" s="38"/>
      <c r="O113" s="2" t="s">
        <v>141</v>
      </c>
      <c r="P113" s="3">
        <f t="shared" ref="P113:X113" si="75">SUMIFS(D:D,$B:$B,"*TRA*",$C:$C,"*BIO_GAS*")</f>
        <v>0</v>
      </c>
      <c r="Q113" s="3">
        <f t="shared" si="75"/>
        <v>0</v>
      </c>
      <c r="R113" s="3">
        <f t="shared" si="75"/>
        <v>0</v>
      </c>
      <c r="S113" s="3">
        <f t="shared" si="75"/>
        <v>53.046147240266393</v>
      </c>
      <c r="T113" s="3">
        <f t="shared" si="75"/>
        <v>434.58577736444272</v>
      </c>
      <c r="U113" s="3">
        <f t="shared" si="75"/>
        <v>1067.854833125393</v>
      </c>
      <c r="V113" s="3">
        <f t="shared" si="75"/>
        <v>1242.01110217923</v>
      </c>
      <c r="W113" s="3">
        <f t="shared" si="75"/>
        <v>2250.8891881557379</v>
      </c>
      <c r="X113" s="3">
        <f t="shared" si="75"/>
        <v>0</v>
      </c>
      <c r="Y113" s="3"/>
    </row>
    <row r="114" spans="1:25">
      <c r="A114" s="38">
        <f>[7]Input!A114</f>
        <v>112</v>
      </c>
      <c r="B114" s="38" t="str">
        <f>[7]Input!B114</f>
        <v>TRA_FT_AMM_ELCSYS_DT</v>
      </c>
      <c r="C114" s="38" t="str">
        <f>[7]Input!C114</f>
        <v>ELC_CEN</v>
      </c>
      <c r="D114" s="3">
        <f>[7]Input!D114</f>
        <v>0</v>
      </c>
      <c r="E114" s="3">
        <f>[7]Input!E114</f>
        <v>0</v>
      </c>
      <c r="F114" s="3">
        <f>[7]Input!F114</f>
        <v>1.7002200368097631E-2</v>
      </c>
      <c r="G114" s="3">
        <f>[7]Input!G114</f>
        <v>0</v>
      </c>
      <c r="H114" s="3">
        <f>[7]Input!H114</f>
        <v>7.4315241043908575E-2</v>
      </c>
      <c r="I114" s="3">
        <f>[7]Input!I114</f>
        <v>0.46253294857894522</v>
      </c>
      <c r="J114" s="3">
        <f>[7]Input!J114</f>
        <v>2.7297391759938492</v>
      </c>
      <c r="K114" s="3">
        <f>[7]Input!K114</f>
        <v>2.9788406586029348</v>
      </c>
      <c r="L114" s="3">
        <f>[7]Input!L114</f>
        <v>2.9426181591012268</v>
      </c>
      <c r="N114" s="2" t="s">
        <v>226</v>
      </c>
      <c r="O114" s="3"/>
      <c r="P114" s="14" cm="1">
        <f t="array" ref="P114:X114">'Primary energy supply'!P14:X14*1000</f>
        <v>5713.4920000000002</v>
      </c>
      <c r="Q114" s="14">
        <v>6309.2430000000004</v>
      </c>
      <c r="R114" s="14">
        <v>7059.634</v>
      </c>
      <c r="S114" s="14">
        <v>7964.3788664979638</v>
      </c>
      <c r="T114" s="14">
        <v>8023.1320030488614</v>
      </c>
      <c r="U114" s="14">
        <v>8055.8575044768832</v>
      </c>
      <c r="V114" s="14">
        <v>7861.9594512195117</v>
      </c>
      <c r="W114" s="14">
        <v>8286.4962134133439</v>
      </c>
      <c r="X114" s="14">
        <v>9102.0655000000024</v>
      </c>
    </row>
    <row r="115" spans="1:25">
      <c r="A115" s="38">
        <f>[7]Input!A115</f>
        <v>113</v>
      </c>
      <c r="B115" s="38" t="str">
        <f>[7]Input!B115</f>
        <v>TRA_FT_AMM_ELCSYS_DT</v>
      </c>
      <c r="C115" s="38" t="str">
        <f>[7]Input!C115</f>
        <v>HH2_WE_DT</v>
      </c>
      <c r="D115" s="3">
        <f>[7]Input!D115</f>
        <v>0</v>
      </c>
      <c r="E115" s="3">
        <f>[7]Input!E115</f>
        <v>0</v>
      </c>
      <c r="F115" s="3">
        <f>[7]Input!F115</f>
        <v>0</v>
      </c>
      <c r="G115" s="3">
        <f>[7]Input!G115</f>
        <v>0</v>
      </c>
      <c r="H115" s="3">
        <f>[7]Input!H115</f>
        <v>0.60127785935526057</v>
      </c>
      <c r="I115" s="3">
        <f>[7]Input!I115</f>
        <v>3.7423120385023738</v>
      </c>
      <c r="J115" s="3">
        <f>[7]Input!J115</f>
        <v>22.08607151485932</v>
      </c>
      <c r="K115" s="3">
        <f>[7]Input!K115</f>
        <v>24.101528965060119</v>
      </c>
      <c r="L115" s="3">
        <f>[7]Input!L115</f>
        <v>23.80845601454628</v>
      </c>
      <c r="O115" s="3"/>
      <c r="P115" s="38"/>
      <c r="Q115" s="38"/>
      <c r="T115" s="38"/>
      <c r="U115" s="38"/>
    </row>
    <row r="116" spans="1:25">
      <c r="A116" s="38">
        <f>[7]Input!A116</f>
        <v>114</v>
      </c>
      <c r="B116" s="38" t="str">
        <f>[7]Input!B116</f>
        <v>HH2_DEL_TRA_LH2_C_1_NEW</v>
      </c>
      <c r="C116" s="38" t="str">
        <f>[7]Input!C116</f>
        <v>HH2_CU</v>
      </c>
      <c r="D116" s="3">
        <f>[7]Input!D116</f>
        <v>0</v>
      </c>
      <c r="E116" s="3">
        <f>[7]Input!E116</f>
        <v>0</v>
      </c>
      <c r="F116" s="3">
        <f>[7]Input!F116</f>
        <v>0</v>
      </c>
      <c r="G116" s="3">
        <f>[7]Input!G116</f>
        <v>0</v>
      </c>
      <c r="H116" s="3">
        <f>[7]Input!H116</f>
        <v>0</v>
      </c>
      <c r="I116" s="3">
        <f>[7]Input!I116</f>
        <v>4.5395319068415728E-2</v>
      </c>
      <c r="J116" s="3">
        <f>[7]Input!J116</f>
        <v>0.34199473961821192</v>
      </c>
      <c r="K116" s="3">
        <f>[7]Input!K116</f>
        <v>2.1743291881400579</v>
      </c>
      <c r="L116" s="3">
        <f>[7]Input!L116</f>
        <v>12.880925468238059</v>
      </c>
      <c r="O116" s="3"/>
      <c r="P116" s="3"/>
      <c r="Q116" s="3"/>
      <c r="S116" s="3"/>
      <c r="T116" s="3"/>
      <c r="U116" s="3"/>
    </row>
    <row r="117" spans="1:25">
      <c r="A117" s="38">
        <f>[7]Input!A117</f>
        <v>115</v>
      </c>
      <c r="B117" s="38" t="str">
        <f>[7]Input!B117</f>
        <v>HH2_DEL_TRA_LH2_C_2_NEW</v>
      </c>
      <c r="C117" s="38" t="str">
        <f>[7]Input!C117</f>
        <v>HH2_CT</v>
      </c>
      <c r="D117" s="3">
        <f>[7]Input!D117</f>
        <v>0</v>
      </c>
      <c r="E117" s="3">
        <f>[7]Input!E117</f>
        <v>0</v>
      </c>
      <c r="F117" s="3">
        <f>[7]Input!F117</f>
        <v>0</v>
      </c>
      <c r="G117" s="3">
        <f>[7]Input!G117</f>
        <v>0</v>
      </c>
      <c r="H117" s="3">
        <f>[7]Input!H117</f>
        <v>8.7154482068624254E-3</v>
      </c>
      <c r="I117" s="3">
        <f>[7]Input!I117</f>
        <v>8.7159012611294426E-3</v>
      </c>
      <c r="J117" s="3">
        <f>[7]Input!J117</f>
        <v>8.7157502430436334E-3</v>
      </c>
      <c r="K117" s="3">
        <f>[7]Input!K117</f>
        <v>8.715901261135901E-3</v>
      </c>
      <c r="L117" s="3">
        <f>[7]Input!L117</f>
        <v>0</v>
      </c>
      <c r="O117" s="3"/>
      <c r="P117" s="38"/>
      <c r="S117" s="3"/>
      <c r="T117" s="3"/>
      <c r="U117" s="3"/>
    </row>
    <row r="118" spans="1:25">
      <c r="A118" s="38">
        <f>[7]Input!A118</f>
        <v>116</v>
      </c>
      <c r="B118" s="38" t="str">
        <f>[7]Input!B118</f>
        <v>HH2_DEL_TRA_GH2_C_4_NEW</v>
      </c>
      <c r="C118" s="38" t="str">
        <f>[7]Input!C118</f>
        <v>HH2_CU</v>
      </c>
      <c r="D118" s="3">
        <f>[7]Input!D118</f>
        <v>0</v>
      </c>
      <c r="E118" s="3">
        <f>[7]Input!E118</f>
        <v>0</v>
      </c>
      <c r="F118" s="3">
        <f>[7]Input!F118</f>
        <v>0</v>
      </c>
      <c r="G118" s="3">
        <f>[7]Input!G118</f>
        <v>0</v>
      </c>
      <c r="H118" s="3">
        <f>[7]Input!H118</f>
        <v>2.2847872065294279</v>
      </c>
      <c r="I118" s="3">
        <f>[7]Input!I118</f>
        <v>11.696885836919661</v>
      </c>
      <c r="J118" s="3">
        <f>[7]Input!J118</f>
        <v>81.49701163716982</v>
      </c>
      <c r="K118" s="3">
        <f>[7]Input!K118</f>
        <v>454.06983296892128</v>
      </c>
      <c r="L118" s="3">
        <f>[7]Input!L118</f>
        <v>447.07899644719691</v>
      </c>
      <c r="O118" s="3"/>
      <c r="P118" s="38"/>
    </row>
    <row r="119" spans="1:25">
      <c r="A119" s="38">
        <f>[7]Input!A119</f>
        <v>117</v>
      </c>
      <c r="B119" s="38" t="str">
        <f>[7]Input!B119</f>
        <v>HH2_DEL_TRA_GH2_D_1_NEW</v>
      </c>
      <c r="C119" s="38" t="str">
        <f>[7]Input!C119</f>
        <v>HH2_DT</v>
      </c>
      <c r="D119" s="3">
        <f>[7]Input!D119</f>
        <v>0</v>
      </c>
      <c r="E119" s="3">
        <f>[7]Input!E119</f>
        <v>0</v>
      </c>
      <c r="F119" s="3">
        <f>[7]Input!F119</f>
        <v>0</v>
      </c>
      <c r="G119" s="3">
        <f>[7]Input!G119</f>
        <v>2.2604529350117801E-2</v>
      </c>
      <c r="H119" s="3">
        <f>[7]Input!H119</f>
        <v>2.2604529350116091E-2</v>
      </c>
      <c r="I119" s="3">
        <f>[7]Input!I119</f>
        <v>2.2604529350106119E-2</v>
      </c>
      <c r="J119" s="3">
        <f>[7]Input!J119</f>
        <v>2.2604529350107962E-2</v>
      </c>
      <c r="K119" s="3">
        <f>[7]Input!K119</f>
        <v>0</v>
      </c>
      <c r="L119" s="3">
        <f>[7]Input!L119</f>
        <v>414.81335738298742</v>
      </c>
      <c r="O119" s="3"/>
      <c r="P119" s="38"/>
      <c r="Q119" s="38"/>
    </row>
    <row r="120" spans="1:25">
      <c r="A120" s="38">
        <f>[7]Input!A120</f>
        <v>118</v>
      </c>
      <c r="B120" s="38" t="str">
        <f>[7]Input!B120</f>
        <v>TRA_FT_DST_INT</v>
      </c>
      <c r="C120" s="38" t="str">
        <f>[7]Input!C120</f>
        <v>PRI_OIL_DST_kt</v>
      </c>
      <c r="D120" s="3">
        <f>[7]Input!D120</f>
        <v>2674.1346749789409</v>
      </c>
      <c r="E120" s="3">
        <f>[7]Input!E120</f>
        <v>3878.6634593994049</v>
      </c>
      <c r="F120" s="3">
        <f>[7]Input!F120</f>
        <v>2109.6004770423378</v>
      </c>
      <c r="G120" s="3">
        <f>[7]Input!G120</f>
        <v>3990.8362626664871</v>
      </c>
      <c r="H120" s="3">
        <f>[7]Input!H120</f>
        <v>4705.7974120018553</v>
      </c>
      <c r="I120" s="3">
        <f>[7]Input!I120</f>
        <v>5250.4850495548344</v>
      </c>
      <c r="J120" s="3">
        <f>[7]Input!J120</f>
        <v>1427.9329803519979</v>
      </c>
      <c r="K120" s="3">
        <f>[7]Input!K120</f>
        <v>0</v>
      </c>
      <c r="L120" s="3">
        <f>[7]Input!L120</f>
        <v>7402.4883720930238</v>
      </c>
      <c r="O120" s="3"/>
    </row>
    <row r="121" spans="1:25">
      <c r="A121" s="38">
        <f>[7]Input!A121</f>
        <v>119</v>
      </c>
      <c r="B121" s="38" t="str">
        <f>[7]Input!B121</f>
        <v>TRA_FT_DST_INT</v>
      </c>
      <c r="C121" s="38" t="str">
        <f>[7]Input!C121</f>
        <v>RNW_BIO_EMHV</v>
      </c>
      <c r="D121" s="3">
        <f>[7]Input!D121</f>
        <v>2468.4320076728682</v>
      </c>
      <c r="E121" s="3">
        <f>[7]Input!E121</f>
        <v>0</v>
      </c>
      <c r="F121" s="3">
        <f>[7]Input!F121</f>
        <v>0</v>
      </c>
      <c r="G121" s="3">
        <f>[7]Input!G121</f>
        <v>0</v>
      </c>
      <c r="H121" s="3">
        <f>[7]Input!H121</f>
        <v>0</v>
      </c>
      <c r="I121" s="3">
        <f>[7]Input!I121</f>
        <v>0</v>
      </c>
      <c r="J121" s="3">
        <f>[7]Input!J121</f>
        <v>0</v>
      </c>
      <c r="K121" s="3">
        <f>[7]Input!K121</f>
        <v>0</v>
      </c>
      <c r="L121" s="3">
        <f>[7]Input!L121</f>
        <v>0</v>
      </c>
      <c r="O121" s="3"/>
      <c r="P121" s="13"/>
      <c r="Q121" s="13"/>
    </row>
    <row r="122" spans="1:25">
      <c r="A122" s="38">
        <f>[7]Input!A122</f>
        <v>120</v>
      </c>
      <c r="B122" s="38" t="str">
        <f>[7]Input!B122</f>
        <v>TRA_FT_LNG_INT</v>
      </c>
      <c r="C122" s="38" t="str">
        <f>[7]Input!C122</f>
        <v>PRI_GAS_LNG</v>
      </c>
      <c r="D122" s="3">
        <f>[7]Input!D122</f>
        <v>0</v>
      </c>
      <c r="E122" s="3">
        <f>[7]Input!E122</f>
        <v>0</v>
      </c>
      <c r="F122" s="3">
        <f>[7]Input!F122</f>
        <v>0</v>
      </c>
      <c r="G122" s="3">
        <f>[7]Input!G122</f>
        <v>0</v>
      </c>
      <c r="H122" s="3">
        <f>[7]Input!H122</f>
        <v>0</v>
      </c>
      <c r="I122" s="3">
        <f>[7]Input!I122</f>
        <v>0</v>
      </c>
      <c r="J122" s="3">
        <f>[7]Input!J122</f>
        <v>203.22743318204741</v>
      </c>
      <c r="K122" s="3">
        <f>[7]Input!K122</f>
        <v>475.54210791729707</v>
      </c>
      <c r="L122" s="3">
        <f>[7]Input!L122</f>
        <v>746.343923348462</v>
      </c>
      <c r="O122" s="3"/>
      <c r="P122" s="13"/>
      <c r="Q122" s="13"/>
    </row>
    <row r="123" spans="1:25">
      <c r="A123" s="38">
        <f>[7]Input!A123</f>
        <v>121</v>
      </c>
      <c r="B123" s="38" t="str">
        <f>[7]Input!B123</f>
        <v>TRA_FT_HFO_INT</v>
      </c>
      <c r="C123" s="38" t="str">
        <f>[7]Input!C123</f>
        <v>PRI_OIL_HFO</v>
      </c>
      <c r="D123" s="3">
        <f>[7]Input!D123</f>
        <v>1752.6360368396661</v>
      </c>
      <c r="E123" s="3">
        <f>[7]Input!E123</f>
        <v>1857.8</v>
      </c>
      <c r="F123" s="3">
        <f>[7]Input!F123</f>
        <v>1772.368108473762</v>
      </c>
      <c r="G123" s="3">
        <f>[7]Input!G123</f>
        <v>1857.8</v>
      </c>
      <c r="H123" s="3">
        <f>[7]Input!H123</f>
        <v>1857.8</v>
      </c>
      <c r="I123" s="3">
        <f>[7]Input!I123</f>
        <v>1857.8</v>
      </c>
      <c r="J123" s="3">
        <f>[7]Input!J123</f>
        <v>1857.8</v>
      </c>
      <c r="K123" s="3">
        <f>[7]Input!K123</f>
        <v>1681.31399211711</v>
      </c>
      <c r="L123" s="3">
        <f>[7]Input!L123</f>
        <v>715.70961416799196</v>
      </c>
      <c r="O123" s="3"/>
    </row>
    <row r="124" spans="1:25">
      <c r="A124" s="38">
        <f>[7]Input!A124</f>
        <v>122</v>
      </c>
      <c r="B124" s="38" t="str">
        <f>[7]Input!B124</f>
        <v>TRA_FT_AMM_INT_ELCSYS_DT</v>
      </c>
      <c r="C124" s="38" t="str">
        <f>[7]Input!C124</f>
        <v>ELC_CEN</v>
      </c>
      <c r="D124" s="3">
        <f>[7]Input!D124</f>
        <v>0</v>
      </c>
      <c r="E124" s="3">
        <f>[7]Input!E124</f>
        <v>0</v>
      </c>
      <c r="F124" s="3">
        <f>[7]Input!F124</f>
        <v>0.1558802970586208</v>
      </c>
      <c r="G124" s="3">
        <f>[7]Input!G124</f>
        <v>0</v>
      </c>
      <c r="H124" s="3">
        <f>[7]Input!H124</f>
        <v>0</v>
      </c>
      <c r="I124" s="3">
        <f>[7]Input!I124</f>
        <v>0</v>
      </c>
      <c r="J124" s="3">
        <f>[7]Input!J124</f>
        <v>0</v>
      </c>
      <c r="K124" s="3">
        <f>[7]Input!K124</f>
        <v>0</v>
      </c>
      <c r="L124" s="3">
        <f>[7]Input!L124</f>
        <v>26.935720058088311</v>
      </c>
    </row>
    <row r="125" spans="1:25">
      <c r="A125" s="38">
        <f>[7]Input!A125</f>
        <v>123</v>
      </c>
      <c r="B125" s="38" t="str">
        <f>[7]Input!B125</f>
        <v>TRA_FT_AMM_INT_ELCSYS_DT</v>
      </c>
      <c r="C125" s="38" t="str">
        <f>[7]Input!C125</f>
        <v>HH2_WE_DT</v>
      </c>
      <c r="D125" s="3">
        <f>[7]Input!D125</f>
        <v>0</v>
      </c>
      <c r="E125" s="3">
        <f>[7]Input!E125</f>
        <v>0</v>
      </c>
      <c r="F125" s="3">
        <f>[7]Input!F125</f>
        <v>0</v>
      </c>
      <c r="G125" s="3">
        <f>[7]Input!G125</f>
        <v>0</v>
      </c>
      <c r="H125" s="3">
        <f>[7]Input!H125</f>
        <v>0</v>
      </c>
      <c r="I125" s="3">
        <f>[7]Input!I125</f>
        <v>0</v>
      </c>
      <c r="J125" s="3">
        <f>[7]Input!J125</f>
        <v>0</v>
      </c>
      <c r="K125" s="3">
        <f>[7]Input!K125</f>
        <v>0</v>
      </c>
      <c r="L125" s="3">
        <f>[7]Input!L125</f>
        <v>217.93446228816899</v>
      </c>
    </row>
    <row r="126" spans="1:25">
      <c r="A126" s="38">
        <f>[7]Input!A126</f>
        <v>124</v>
      </c>
      <c r="B126" s="38" t="str">
        <f>[7]Input!B126</f>
        <v>HH2_DEL_TRA_LH2_INT_C_1_NEW</v>
      </c>
      <c r="C126" s="38" t="str">
        <f>[7]Input!C126</f>
        <v>HH2_CU</v>
      </c>
      <c r="D126" s="3">
        <f>[7]Input!D126</f>
        <v>0</v>
      </c>
      <c r="E126" s="3">
        <f>[7]Input!E126</f>
        <v>0</v>
      </c>
      <c r="F126" s="3">
        <f>[7]Input!F126</f>
        <v>0</v>
      </c>
      <c r="G126" s="3">
        <f>[7]Input!G126</f>
        <v>0</v>
      </c>
      <c r="H126" s="3">
        <f>[7]Input!H126</f>
        <v>0</v>
      </c>
      <c r="I126" s="3">
        <f>[7]Input!I126</f>
        <v>0</v>
      </c>
      <c r="J126" s="3">
        <f>[7]Input!J126</f>
        <v>0</v>
      </c>
      <c r="K126" s="3">
        <f>[7]Input!K126</f>
        <v>0</v>
      </c>
      <c r="L126" s="3">
        <f>[7]Input!L126</f>
        <v>203.3067598752969</v>
      </c>
    </row>
    <row r="127" spans="1:25">
      <c r="A127" s="38">
        <f>[7]Input!A127</f>
        <v>125</v>
      </c>
      <c r="B127" s="38" t="str">
        <f>[7]Input!B127</f>
        <v>IND_FT_NGA</v>
      </c>
      <c r="C127" s="38" t="str">
        <f>[7]Input!C127</f>
        <v>PRI_GAS_NGA</v>
      </c>
      <c r="D127" s="3">
        <f>[7]Input!D127</f>
        <v>3220.508316282891</v>
      </c>
      <c r="E127" s="3">
        <f>[7]Input!E127</f>
        <v>3269.2587240252042</v>
      </c>
      <c r="F127" s="3">
        <f>[7]Input!F127</f>
        <v>3212.3060748633011</v>
      </c>
      <c r="G127" s="3">
        <f>[7]Input!G127</f>
        <v>3129.618730874447</v>
      </c>
      <c r="H127" s="3">
        <f>[7]Input!H127</f>
        <v>2301.8520629183031</v>
      </c>
      <c r="I127" s="3">
        <f>[7]Input!I127</f>
        <v>1682.760612284522</v>
      </c>
      <c r="J127" s="3">
        <f>[7]Input!J127</f>
        <v>1217.646293527004</v>
      </c>
      <c r="K127" s="3">
        <f>[7]Input!K127</f>
        <v>896.57033429040735</v>
      </c>
      <c r="L127" s="3">
        <f>[7]Input!L127</f>
        <v>0</v>
      </c>
    </row>
    <row r="128" spans="1:25">
      <c r="A128" s="38">
        <f>[7]Input!A128</f>
        <v>126</v>
      </c>
      <c r="B128" s="38" t="str">
        <f>[7]Input!B128</f>
        <v>IND_FT_NGA</v>
      </c>
      <c r="C128" s="38" t="str">
        <f>[7]Input!C128</f>
        <v>RNW_POT_BIO_GAS</v>
      </c>
      <c r="D128" s="3">
        <f>[7]Input!D128</f>
        <v>0</v>
      </c>
      <c r="E128" s="3">
        <f>[7]Input!E128</f>
        <v>0</v>
      </c>
      <c r="F128" s="3">
        <f>[7]Input!F128</f>
        <v>0</v>
      </c>
      <c r="G128" s="3">
        <f>[7]Input!G128</f>
        <v>0</v>
      </c>
      <c r="H128" s="3">
        <f>[7]Input!H128</f>
        <v>0</v>
      </c>
      <c r="I128" s="3">
        <f>[7]Input!I128</f>
        <v>0</v>
      </c>
      <c r="J128" s="3">
        <f>[7]Input!J128</f>
        <v>0</v>
      </c>
      <c r="K128" s="3">
        <f>[7]Input!K128</f>
        <v>0</v>
      </c>
      <c r="L128" s="3">
        <f>[7]Input!L128</f>
        <v>1155.2644097832781</v>
      </c>
    </row>
    <row r="129" spans="1:12">
      <c r="A129" s="38">
        <f>[7]Input!A129</f>
        <v>127</v>
      </c>
      <c r="B129" s="38" t="str">
        <f>[7]Input!B129</f>
        <v>IND_FT_NGA</v>
      </c>
      <c r="C129" s="38" t="str">
        <f>[7]Input!C129</f>
        <v>HH2_BL</v>
      </c>
      <c r="D129" s="3">
        <f>[7]Input!D129</f>
        <v>0</v>
      </c>
      <c r="E129" s="3">
        <f>[7]Input!E129</f>
        <v>0</v>
      </c>
      <c r="F129" s="3">
        <f>[7]Input!F129</f>
        <v>0</v>
      </c>
      <c r="G129" s="3">
        <f>[7]Input!G129</f>
        <v>0</v>
      </c>
      <c r="H129" s="3">
        <f>[7]Input!H129</f>
        <v>61.032768321200322</v>
      </c>
      <c r="I129" s="3">
        <f>[7]Input!I129</f>
        <v>61.032768321200322</v>
      </c>
      <c r="J129" s="3">
        <f>[7]Input!J129</f>
        <v>55.154710159759752</v>
      </c>
      <c r="K129" s="3">
        <f>[7]Input!K129</f>
        <v>48.846538423554698</v>
      </c>
      <c r="L129" s="3">
        <f>[7]Input!L129</f>
        <v>73.740281475528377</v>
      </c>
    </row>
    <row r="130" spans="1:12">
      <c r="A130" s="38">
        <f>[7]Input!A130</f>
        <v>128</v>
      </c>
      <c r="B130" s="38" t="str">
        <f>[7]Input!B130</f>
        <v>IND_FT_LPG</v>
      </c>
      <c r="C130" s="38" t="str">
        <f>[7]Input!C130</f>
        <v>PRI_OIL_LPG</v>
      </c>
      <c r="D130" s="3">
        <f>[7]Input!D130</f>
        <v>220.2</v>
      </c>
      <c r="E130" s="3">
        <f>[7]Input!E130</f>
        <v>220.2</v>
      </c>
      <c r="F130" s="3">
        <f>[7]Input!F130</f>
        <v>202.7044443025795</v>
      </c>
      <c r="G130" s="3">
        <f>[7]Input!G130</f>
        <v>220.2</v>
      </c>
      <c r="H130" s="3">
        <f>[7]Input!H130</f>
        <v>336.3990566994122</v>
      </c>
      <c r="I130" s="3">
        <f>[7]Input!I130</f>
        <v>444.94459855962492</v>
      </c>
      <c r="J130" s="3">
        <f>[7]Input!J130</f>
        <v>444.21020422704362</v>
      </c>
      <c r="K130" s="3">
        <f>[7]Input!K130</f>
        <v>444.94459855962498</v>
      </c>
      <c r="L130" s="3">
        <f>[7]Input!L130</f>
        <v>345.07996322442841</v>
      </c>
    </row>
    <row r="131" spans="1:12">
      <c r="A131" s="38">
        <f>[7]Input!A131</f>
        <v>129</v>
      </c>
      <c r="B131" s="38" t="str">
        <f>[7]Input!B131</f>
        <v>IND_FT_COA</v>
      </c>
      <c r="C131" s="38" t="str">
        <f>[7]Input!C131</f>
        <v>PRI_COA_BCO</v>
      </c>
      <c r="D131" s="3">
        <f>[7]Input!D131</f>
        <v>286.81893062563472</v>
      </c>
      <c r="E131" s="3">
        <f>[7]Input!E131</f>
        <v>0</v>
      </c>
      <c r="F131" s="3">
        <f>[7]Input!F131</f>
        <v>567.49907008929131</v>
      </c>
      <c r="G131" s="3">
        <f>[7]Input!G131</f>
        <v>0</v>
      </c>
      <c r="H131" s="3">
        <f>[7]Input!H131</f>
        <v>0</v>
      </c>
      <c r="I131" s="3">
        <f>[7]Input!I131</f>
        <v>0</v>
      </c>
      <c r="J131" s="3">
        <f>[7]Input!J131</f>
        <v>0</v>
      </c>
      <c r="K131" s="3">
        <f>[7]Input!K131</f>
        <v>0</v>
      </c>
      <c r="L131" s="3">
        <f>[7]Input!L131</f>
        <v>0</v>
      </c>
    </row>
    <row r="132" spans="1:12">
      <c r="A132" s="38">
        <f>[7]Input!A132</f>
        <v>130</v>
      </c>
      <c r="B132" s="38" t="str">
        <f>[7]Input!B132</f>
        <v>IND_FT_COA</v>
      </c>
      <c r="C132" s="38" t="str">
        <f>[7]Input!C132</f>
        <v>PRI_COA_HCO</v>
      </c>
      <c r="D132" s="3">
        <f>[7]Input!D132</f>
        <v>350.39493062563469</v>
      </c>
      <c r="E132" s="3">
        <f>[7]Input!E132</f>
        <v>610.27420708614329</v>
      </c>
      <c r="F132" s="3">
        <f>[7]Input!F132</f>
        <v>0</v>
      </c>
      <c r="G132" s="3">
        <f>[7]Input!G132</f>
        <v>911.41858996349106</v>
      </c>
      <c r="H132" s="3">
        <f>[7]Input!H132</f>
        <v>778.644260900718</v>
      </c>
      <c r="I132" s="3">
        <f>[7]Input!I132</f>
        <v>826.59220731069831</v>
      </c>
      <c r="J132" s="3">
        <f>[7]Input!J132</f>
        <v>886.94508377590739</v>
      </c>
      <c r="K132" s="3">
        <f>[7]Input!K132</f>
        <v>850.71635343921935</v>
      </c>
      <c r="L132" s="3">
        <f>[7]Input!L132</f>
        <v>740.02181803630435</v>
      </c>
    </row>
    <row r="133" spans="1:12">
      <c r="A133" s="38">
        <f>[7]Input!A133</f>
        <v>131</v>
      </c>
      <c r="B133" s="38" t="str">
        <f>[7]Input!B133</f>
        <v>IND_FT_COK</v>
      </c>
      <c r="C133" s="38" t="str">
        <f>[7]Input!C133</f>
        <v>PRI_COA_OVC</v>
      </c>
      <c r="D133" s="3">
        <f>[7]Input!D133</f>
        <v>400.89466196199839</v>
      </c>
      <c r="E133" s="3">
        <f>[7]Input!E133</f>
        <v>336.56680070951597</v>
      </c>
      <c r="F133" s="3">
        <f>[7]Input!F133</f>
        <v>255.15803210398769</v>
      </c>
      <c r="G133" s="3">
        <f>[7]Input!G133</f>
        <v>308.07215799966559</v>
      </c>
      <c r="H133" s="3">
        <f>[7]Input!H133</f>
        <v>349.09407350566943</v>
      </c>
      <c r="I133" s="3">
        <f>[7]Input!I133</f>
        <v>342.03633893952491</v>
      </c>
      <c r="J133" s="3">
        <f>[7]Input!J133</f>
        <v>379.30667673297211</v>
      </c>
      <c r="K133" s="3">
        <f>[7]Input!K133</f>
        <v>269.3893244413274</v>
      </c>
      <c r="L133" s="3">
        <f>[7]Input!L133</f>
        <v>148.1535178186783</v>
      </c>
    </row>
    <row r="134" spans="1:12">
      <c r="A134" s="38">
        <f>[7]Input!A134</f>
        <v>132</v>
      </c>
      <c r="B134" s="38" t="str">
        <f>[7]Input!B134</f>
        <v>IND_FT_COG</v>
      </c>
      <c r="C134" s="38" t="str">
        <f>[7]Input!C134</f>
        <v>PRI_GAS_COG</v>
      </c>
      <c r="D134" s="3">
        <f>[7]Input!D134</f>
        <v>80.85555555555527</v>
      </c>
      <c r="E134" s="3">
        <f>[7]Input!E134</f>
        <v>63.393518518518782</v>
      </c>
      <c r="F134" s="3">
        <f>[7]Input!F134</f>
        <v>50.714814814814822</v>
      </c>
      <c r="G134" s="3">
        <f>[7]Input!G134</f>
        <v>105.5485781544256</v>
      </c>
      <c r="H134" s="3">
        <f>[7]Input!H134</f>
        <v>53.479962667096913</v>
      </c>
      <c r="I134" s="3">
        <f>[7]Input!I134</f>
        <v>34.385637162585013</v>
      </c>
      <c r="J134" s="3">
        <f>[7]Input!J134</f>
        <v>0</v>
      </c>
      <c r="K134" s="3">
        <f>[7]Input!K134</f>
        <v>0</v>
      </c>
      <c r="L134" s="3">
        <f>[7]Input!L134</f>
        <v>0</v>
      </c>
    </row>
    <row r="135" spans="1:12">
      <c r="A135" s="38">
        <f>[7]Input!A135</f>
        <v>133</v>
      </c>
      <c r="B135" s="38" t="str">
        <f>[7]Input!B135</f>
        <v>IND_FT_BFG</v>
      </c>
      <c r="C135" s="38" t="str">
        <f>[7]Input!C135</f>
        <v>PRI_GAS_BFG</v>
      </c>
      <c r="D135" s="3">
        <f>[7]Input!D135</f>
        <v>175.228921231177</v>
      </c>
      <c r="E135" s="3">
        <f>[7]Input!E135</f>
        <v>153.40147368582129</v>
      </c>
      <c r="F135" s="3">
        <f>[7]Input!F135</f>
        <v>128.7570829919062</v>
      </c>
      <c r="G135" s="3">
        <f>[7]Input!G135</f>
        <v>108.32411267594679</v>
      </c>
      <c r="H135" s="3">
        <f>[7]Input!H135</f>
        <v>69.31879217985778</v>
      </c>
      <c r="I135" s="3">
        <f>[7]Input!I135</f>
        <v>58.846998785454687</v>
      </c>
      <c r="J135" s="3">
        <f>[7]Input!J135</f>
        <v>35.654793878215102</v>
      </c>
      <c r="K135" s="3">
        <f>[7]Input!K135</f>
        <v>35.13775133489407</v>
      </c>
      <c r="L135" s="3">
        <f>[7]Input!L135</f>
        <v>32.271306763545162</v>
      </c>
    </row>
    <row r="136" spans="1:12">
      <c r="A136" s="38">
        <f>[7]Input!A136</f>
        <v>134</v>
      </c>
      <c r="B136" s="38" t="str">
        <f>[7]Input!B136</f>
        <v>IND_FT_BFG</v>
      </c>
      <c r="C136" s="38" t="str">
        <f>[7]Input!C136</f>
        <v>PRI_GAS_OXY</v>
      </c>
      <c r="D136" s="3">
        <f>[7]Input!D136</f>
        <v>0</v>
      </c>
      <c r="E136" s="3">
        <f>[7]Input!E136</f>
        <v>0</v>
      </c>
      <c r="F136" s="3">
        <f>[7]Input!F136</f>
        <v>0</v>
      </c>
      <c r="G136" s="3">
        <f>[7]Input!G136</f>
        <v>0</v>
      </c>
      <c r="H136" s="3">
        <f>[7]Input!H136</f>
        <v>0</v>
      </c>
      <c r="I136" s="3">
        <f>[7]Input!I136</f>
        <v>0</v>
      </c>
      <c r="J136" s="3">
        <f>[7]Input!J136</f>
        <v>0</v>
      </c>
      <c r="K136" s="3">
        <f>[7]Input!K136</f>
        <v>0</v>
      </c>
      <c r="L136" s="3">
        <f>[7]Input!L136</f>
        <v>0.95070528181437908</v>
      </c>
    </row>
    <row r="137" spans="1:12">
      <c r="A137" s="38">
        <f>[7]Input!A137</f>
        <v>135</v>
      </c>
      <c r="B137" s="38" t="str">
        <f>[7]Input!B137</f>
        <v>IND_FT_HFO</v>
      </c>
      <c r="C137" s="38" t="str">
        <f>[7]Input!C137</f>
        <v>PRI_OIL_CRD</v>
      </c>
      <c r="D137" s="3">
        <f>[7]Input!D137</f>
        <v>35.76062650893823</v>
      </c>
      <c r="E137" s="3">
        <f>[7]Input!E137</f>
        <v>0</v>
      </c>
      <c r="F137" s="3">
        <f>[7]Input!F137</f>
        <v>0</v>
      </c>
      <c r="G137" s="3">
        <f>[7]Input!G137</f>
        <v>0</v>
      </c>
      <c r="H137" s="3">
        <f>[7]Input!H137</f>
        <v>176.74165132196501</v>
      </c>
      <c r="I137" s="3">
        <f>[7]Input!I137</f>
        <v>152.32621927151609</v>
      </c>
      <c r="J137" s="3">
        <f>[7]Input!J137</f>
        <v>126.2983038872736</v>
      </c>
      <c r="K137" s="3">
        <f>[7]Input!K137</f>
        <v>127.8428891886298</v>
      </c>
      <c r="L137" s="3">
        <f>[7]Input!L137</f>
        <v>128.08495324975911</v>
      </c>
    </row>
    <row r="138" spans="1:12">
      <c r="A138" s="38">
        <f>[7]Input!A138</f>
        <v>136</v>
      </c>
      <c r="B138" s="38" t="str">
        <f>[7]Input!B138</f>
        <v>IND_FT_HFO</v>
      </c>
      <c r="C138" s="38" t="str">
        <f>[7]Input!C138</f>
        <v>PRI_OIL_HFO</v>
      </c>
      <c r="D138" s="3">
        <f>[7]Input!D138</f>
        <v>411.24720485278988</v>
      </c>
      <c r="E138" s="3">
        <f>[7]Input!E138</f>
        <v>425.09940109573671</v>
      </c>
      <c r="F138" s="3">
        <f>[7]Input!F138</f>
        <v>450.56904581556239</v>
      </c>
      <c r="G138" s="3">
        <f>[7]Input!G138</f>
        <v>301.24543149251667</v>
      </c>
      <c r="H138" s="3">
        <f>[7]Input!H138</f>
        <v>0</v>
      </c>
      <c r="I138" s="3">
        <f>[7]Input!I138</f>
        <v>0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 s="38">
        <f>[7]Input!A139</f>
        <v>137</v>
      </c>
      <c r="B139" s="38" t="str">
        <f>[7]Input!B139</f>
        <v>IND_FT_OIL</v>
      </c>
      <c r="C139" s="38" t="str">
        <f>[7]Input!C139</f>
        <v>PRI_OIL_DST</v>
      </c>
      <c r="D139" s="3">
        <f>[7]Input!D139</f>
        <v>667.09176159085064</v>
      </c>
      <c r="E139" s="3">
        <f>[7]Input!E139</f>
        <v>520.55930003027299</v>
      </c>
      <c r="F139" s="3">
        <f>[7]Input!F139</f>
        <v>481.4917812454446</v>
      </c>
      <c r="G139" s="3">
        <f>[7]Input!G139</f>
        <v>232.06249535420901</v>
      </c>
      <c r="H139" s="3">
        <f>[7]Input!H139</f>
        <v>91.948092617987783</v>
      </c>
      <c r="I139" s="3">
        <f>[7]Input!I139</f>
        <v>45.02213167484755</v>
      </c>
      <c r="J139" s="3">
        <f>[7]Input!J139</f>
        <v>0</v>
      </c>
      <c r="K139" s="3">
        <f>[7]Input!K139</f>
        <v>0</v>
      </c>
      <c r="L139" s="3">
        <f>[7]Input!L139</f>
        <v>0</v>
      </c>
    </row>
    <row r="140" spans="1:12">
      <c r="A140" s="38">
        <f>[7]Input!A140</f>
        <v>138</v>
      </c>
      <c r="B140" s="38" t="str">
        <f>[7]Input!B140</f>
        <v>IND_FT_OIL</v>
      </c>
      <c r="C140" s="38" t="str">
        <f>[7]Input!C140</f>
        <v>PRI_OIL_KER</v>
      </c>
      <c r="D140" s="3">
        <f>[7]Input!D140</f>
        <v>0</v>
      </c>
      <c r="E140" s="3">
        <f>[7]Input!E140</f>
        <v>0</v>
      </c>
      <c r="F140" s="3">
        <f>[7]Input!F140</f>
        <v>0</v>
      </c>
      <c r="G140" s="3">
        <f>[7]Input!G140</f>
        <v>0</v>
      </c>
      <c r="H140" s="3">
        <f>[7]Input!H140</f>
        <v>11.948057232845869</v>
      </c>
      <c r="I140" s="3">
        <f>[7]Input!I140</f>
        <v>5.8503334944717142</v>
      </c>
      <c r="J140" s="3">
        <f>[7]Input!J140</f>
        <v>0</v>
      </c>
      <c r="K140" s="3">
        <f>[7]Input!K140</f>
        <v>0</v>
      </c>
      <c r="L140" s="3">
        <f>[7]Input!L140</f>
        <v>0</v>
      </c>
    </row>
    <row r="141" spans="1:12">
      <c r="A141" s="38">
        <f>[7]Input!A141</f>
        <v>139</v>
      </c>
      <c r="B141" s="38" t="str">
        <f>[7]Input!B141</f>
        <v>IND_FT_OIL</v>
      </c>
      <c r="C141" s="38" t="str">
        <f>[7]Input!C141</f>
        <v>PRI_OIL_GSL</v>
      </c>
      <c r="D141" s="3">
        <f>[7]Input!D141</f>
        <v>86.684240206720702</v>
      </c>
      <c r="E141" s="3">
        <f>[7]Input!E141</f>
        <v>67.643298873990247</v>
      </c>
      <c r="F141" s="3">
        <f>[7]Input!F141</f>
        <v>62.566728636413693</v>
      </c>
      <c r="G141" s="3">
        <f>[7]Input!G141</f>
        <v>30.155013520603429</v>
      </c>
      <c r="H141" s="3">
        <f>[7]Input!H141</f>
        <v>0</v>
      </c>
      <c r="I141" s="3">
        <f>[7]Input!I141</f>
        <v>0</v>
      </c>
      <c r="J141" s="3">
        <f>[7]Input!J141</f>
        <v>0</v>
      </c>
      <c r="K141" s="3">
        <f>[7]Input!K141</f>
        <v>0</v>
      </c>
      <c r="L141" s="3">
        <f>[7]Input!L141</f>
        <v>0</v>
      </c>
    </row>
    <row r="142" spans="1:12">
      <c r="A142" s="38">
        <f>[7]Input!A142</f>
        <v>140</v>
      </c>
      <c r="B142" s="38" t="str">
        <f>[7]Input!B142</f>
        <v>IND_FT_ETH</v>
      </c>
      <c r="C142" s="52" t="str">
        <f>[7]Input!C142</f>
        <v>PRI_GAS_RFG</v>
      </c>
      <c r="D142" s="54">
        <f>[7]Input!D142</f>
        <v>43.381760977459628</v>
      </c>
      <c r="E142" s="54">
        <f>[7]Input!E142</f>
        <v>84.272830076237554</v>
      </c>
      <c r="F142" s="54">
        <f>[7]Input!F142</f>
        <v>85.732112394012944</v>
      </c>
      <c r="G142" s="54">
        <f>[7]Input!G142</f>
        <v>143.54200852496689</v>
      </c>
      <c r="H142" s="54">
        <f>[7]Input!H142</f>
        <v>117.32</v>
      </c>
      <c r="I142" s="54">
        <f>[7]Input!I142</f>
        <v>211.2714570988156</v>
      </c>
      <c r="J142" s="54">
        <f>[7]Input!J142</f>
        <v>118.8406868495744</v>
      </c>
      <c r="K142" s="54">
        <f>[7]Input!K142</f>
        <v>204.15504918014969</v>
      </c>
      <c r="L142" s="54">
        <f>[7]Input!L142</f>
        <v>57.636856521716943</v>
      </c>
    </row>
    <row r="143" spans="1:12">
      <c r="A143" s="38">
        <f>[7]Input!A143</f>
        <v>141</v>
      </c>
      <c r="B143" s="38" t="str">
        <f>[7]Input!B143</f>
        <v>IND_FT_ETH</v>
      </c>
      <c r="C143" s="38" t="str">
        <f>[7]Input!C143</f>
        <v>PRI_GAS_ETH</v>
      </c>
      <c r="D143" s="3">
        <f>[7]Input!D143</f>
        <v>34.085669339432563</v>
      </c>
      <c r="E143" s="3">
        <f>[7]Input!E143</f>
        <v>0</v>
      </c>
      <c r="F143" s="3">
        <f>[7]Input!F143</f>
        <v>67.360945452438742</v>
      </c>
      <c r="G143" s="3">
        <f>[7]Input!G143</f>
        <v>0</v>
      </c>
      <c r="H143" s="3">
        <f>[7]Input!H143</f>
        <v>92.179999999999978</v>
      </c>
      <c r="I143" s="3">
        <f>[7]Input!I143</f>
        <v>1.391859149069429</v>
      </c>
      <c r="J143" s="3">
        <f>[7]Input!J143</f>
        <v>93.374825381808449</v>
      </c>
      <c r="K143" s="3">
        <f>[7]Input!K143</f>
        <v>0</v>
      </c>
      <c r="L143" s="3">
        <f>[7]Input!L143</f>
        <v>0</v>
      </c>
    </row>
    <row r="144" spans="1:12">
      <c r="A144" s="38">
        <f>[7]Input!A144</f>
        <v>142</v>
      </c>
      <c r="B144" s="38" t="str">
        <f>[7]Input!B144</f>
        <v>IND_FT_NAP</v>
      </c>
      <c r="C144" s="38" t="str">
        <f>[7]Input!C144</f>
        <v>PRI_OIL_NAP</v>
      </c>
      <c r="D144" s="3">
        <f>[7]Input!D144</f>
        <v>90.77</v>
      </c>
      <c r="E144" s="3">
        <f>[7]Input!E144</f>
        <v>90.77</v>
      </c>
      <c r="F144" s="3">
        <f>[7]Input!F144</f>
        <v>250.33314298924171</v>
      </c>
      <c r="G144" s="3">
        <f>[7]Input!G144</f>
        <v>230.36283083629999</v>
      </c>
      <c r="H144" s="3">
        <f>[7]Input!H144</f>
        <v>0</v>
      </c>
      <c r="I144" s="3">
        <f>[7]Input!I144</f>
        <v>0</v>
      </c>
      <c r="J144" s="3">
        <f>[7]Input!J144</f>
        <v>0</v>
      </c>
      <c r="K144" s="3">
        <f>[7]Input!K144</f>
        <v>0</v>
      </c>
      <c r="L144" s="3">
        <f>[7]Input!L144</f>
        <v>0</v>
      </c>
    </row>
    <row r="145" spans="1:12">
      <c r="A145" s="38">
        <f>[7]Input!A145</f>
        <v>143</v>
      </c>
      <c r="B145" s="38" t="str">
        <f>[7]Input!B145</f>
        <v>IND_FT_NAP</v>
      </c>
      <c r="C145" s="38" t="str">
        <f>[7]Input!C145</f>
        <v>RNW_BIO_NAP</v>
      </c>
      <c r="D145" s="3">
        <f>[7]Input!D145</f>
        <v>0</v>
      </c>
      <c r="E145" s="3">
        <f>[7]Input!E145</f>
        <v>19.104473902594911</v>
      </c>
      <c r="F145" s="3">
        <f>[7]Input!F145</f>
        <v>0</v>
      </c>
      <c r="G145" s="3">
        <f>[7]Input!G145</f>
        <v>0</v>
      </c>
      <c r="H145" s="3">
        <f>[7]Input!H145</f>
        <v>35.390263483889868</v>
      </c>
      <c r="I145" s="3">
        <f>[7]Input!I145</f>
        <v>27.226353288276439</v>
      </c>
      <c r="J145" s="3">
        <f>[7]Input!J145</f>
        <v>27.088803087473231</v>
      </c>
      <c r="K145" s="3">
        <f>[7]Input!K145</f>
        <v>3.3345523042457161</v>
      </c>
      <c r="L145" s="3">
        <f>[7]Input!L145</f>
        <v>0</v>
      </c>
    </row>
    <row r="146" spans="1:12">
      <c r="A146" s="38">
        <f>[7]Input!A146</f>
        <v>144</v>
      </c>
      <c r="B146" s="38" t="str">
        <f>[7]Input!B146</f>
        <v>IND_FT_PTC</v>
      </c>
      <c r="C146" s="38" t="str">
        <f>[7]Input!C146</f>
        <v>PRI_OIL_PTC</v>
      </c>
      <c r="D146" s="3">
        <f>[7]Input!D146</f>
        <v>426.52</v>
      </c>
      <c r="E146" s="3">
        <f>[7]Input!E146</f>
        <v>383.11510096524529</v>
      </c>
      <c r="F146" s="3">
        <f>[7]Input!F146</f>
        <v>324.75905244167342</v>
      </c>
      <c r="G146" s="3">
        <f>[7]Input!G146</f>
        <v>168.49091536457539</v>
      </c>
      <c r="H146" s="3">
        <f>[7]Input!H146</f>
        <v>38.937613309357211</v>
      </c>
      <c r="I146" s="3">
        <f>[7]Input!I146</f>
        <v>3.0661156448350422</v>
      </c>
      <c r="J146" s="3">
        <f>[7]Input!J146</f>
        <v>0</v>
      </c>
      <c r="K146" s="3">
        <f>[7]Input!K146</f>
        <v>0</v>
      </c>
      <c r="L146" s="3">
        <f>[7]Input!L146</f>
        <v>0</v>
      </c>
    </row>
    <row r="147" spans="1:12">
      <c r="A147" s="38">
        <f>[7]Input!A147</f>
        <v>145</v>
      </c>
      <c r="B147" s="38" t="str">
        <f>[7]Input!B147</f>
        <v>IND_FT_BIO</v>
      </c>
      <c r="C147" s="38" t="str">
        <f>[7]Input!C147</f>
        <v>RNW_POT_BIO_MUN</v>
      </c>
      <c r="D147" s="3">
        <f>[7]Input!D147</f>
        <v>0</v>
      </c>
      <c r="E147" s="3">
        <f>[7]Input!E147</f>
        <v>0</v>
      </c>
      <c r="F147" s="3">
        <f>[7]Input!F147</f>
        <v>0</v>
      </c>
      <c r="G147" s="3">
        <f>[7]Input!G147</f>
        <v>77.318886477803076</v>
      </c>
      <c r="H147" s="3">
        <f>[7]Input!H147</f>
        <v>0</v>
      </c>
      <c r="I147" s="3">
        <f>[7]Input!I147</f>
        <v>0</v>
      </c>
      <c r="J147" s="3">
        <f>[7]Input!J147</f>
        <v>351.24773402536078</v>
      </c>
      <c r="K147" s="3">
        <f>[7]Input!K147</f>
        <v>119.5974038045819</v>
      </c>
      <c r="L147" s="3">
        <f>[7]Input!L147</f>
        <v>38.741930128169223</v>
      </c>
    </row>
    <row r="148" spans="1:12">
      <c r="A148" s="38">
        <f>[7]Input!A148</f>
        <v>146</v>
      </c>
      <c r="B148" s="38" t="str">
        <f>[7]Input!B148</f>
        <v>IND_FT_BIO</v>
      </c>
      <c r="C148" s="38" t="str">
        <f>[7]Input!C148</f>
        <v>RNW_POT_BIO_GAS</v>
      </c>
      <c r="D148" s="3">
        <f>[7]Input!D148</f>
        <v>0</v>
      </c>
      <c r="E148" s="3">
        <f>[7]Input!E148</f>
        <v>256.59850083766042</v>
      </c>
      <c r="F148" s="3">
        <f>[7]Input!F148</f>
        <v>0</v>
      </c>
      <c r="G148" s="3">
        <f>[7]Input!G148</f>
        <v>0</v>
      </c>
      <c r="H148" s="3">
        <f>[7]Input!H148</f>
        <v>0</v>
      </c>
      <c r="I148" s="3">
        <f>[7]Input!I148</f>
        <v>0</v>
      </c>
      <c r="J148" s="3">
        <f>[7]Input!J148</f>
        <v>0</v>
      </c>
      <c r="K148" s="3">
        <f>[7]Input!K148</f>
        <v>0</v>
      </c>
      <c r="L148" s="3">
        <f>[7]Input!L148</f>
        <v>0</v>
      </c>
    </row>
    <row r="149" spans="1:12">
      <c r="A149" s="38">
        <f>[7]Input!A149</f>
        <v>147</v>
      </c>
      <c r="B149" s="38" t="str">
        <f>[7]Input!B149</f>
        <v>IND_FT_BIO</v>
      </c>
      <c r="C149" s="38" t="str">
        <f>[7]Input!C149</f>
        <v>RNW_POT_BIO_WOD</v>
      </c>
      <c r="D149" s="3">
        <f>[7]Input!D149</f>
        <v>897.63515653958484</v>
      </c>
      <c r="E149" s="3">
        <f>[7]Input!E149</f>
        <v>720.36839957926122</v>
      </c>
      <c r="F149" s="3">
        <f>[7]Input!F149</f>
        <v>1154.1684742341281</v>
      </c>
      <c r="G149" s="3">
        <f>[7]Input!G149</f>
        <v>703.00931435220105</v>
      </c>
      <c r="H149" s="3">
        <f>[7]Input!H149</f>
        <v>665.39136037071103</v>
      </c>
      <c r="I149" s="3">
        <f>[7]Input!I149</f>
        <v>731.56034856337612</v>
      </c>
      <c r="J149" s="3">
        <f>[7]Input!J149</f>
        <v>295.17179970807689</v>
      </c>
      <c r="K149" s="3">
        <f>[7]Input!K149</f>
        <v>0</v>
      </c>
      <c r="L149" s="3">
        <f>[7]Input!L149</f>
        <v>0</v>
      </c>
    </row>
    <row r="150" spans="1:12">
      <c r="A150" s="38">
        <f>[7]Input!A150</f>
        <v>148</v>
      </c>
      <c r="B150" s="38" t="str">
        <f>[7]Input!B150</f>
        <v>IND_FT_BIO</v>
      </c>
      <c r="C150" s="38" t="str">
        <f>[7]Input!C150</f>
        <v>RNW_POT_BIO_LIQ</v>
      </c>
      <c r="D150" s="3">
        <f>[7]Input!D150</f>
        <v>11.435093636363639</v>
      </c>
      <c r="E150" s="3">
        <f>[7]Input!E150</f>
        <v>26.81630017315036</v>
      </c>
      <c r="F150" s="3">
        <f>[7]Input!F150</f>
        <v>62.467464047597922</v>
      </c>
      <c r="G150" s="3">
        <f>[7]Input!G150</f>
        <v>0</v>
      </c>
      <c r="H150" s="3">
        <f>[7]Input!H150</f>
        <v>68.099925059476092</v>
      </c>
      <c r="I150" s="3">
        <f>[7]Input!I150</f>
        <v>57.90664387087218</v>
      </c>
      <c r="J150" s="3">
        <f>[7]Input!J150</f>
        <v>17.730862739298679</v>
      </c>
      <c r="K150" s="3">
        <f>[7]Input!K150</f>
        <v>0</v>
      </c>
      <c r="L150" s="3">
        <f>[7]Input!L150</f>
        <v>0</v>
      </c>
    </row>
    <row r="151" spans="1:12">
      <c r="A151" s="38">
        <f>[7]Input!A151</f>
        <v>149</v>
      </c>
      <c r="B151" s="38" t="str">
        <f>[7]Input!B151</f>
        <v>IND_FT_BIO_ETH</v>
      </c>
      <c r="C151" s="38" t="str">
        <f>[7]Input!C151</f>
        <v>RNW_BIO_ETH</v>
      </c>
      <c r="D151" s="3">
        <f>[7]Input!D151</f>
        <v>1595.4089300618041</v>
      </c>
      <c r="E151" s="3">
        <f>[7]Input!E151</f>
        <v>1595.4089300618041</v>
      </c>
      <c r="F151" s="3">
        <f>[7]Input!F151</f>
        <v>792.78472737061009</v>
      </c>
      <c r="G151" s="3">
        <f>[7]Input!G151</f>
        <v>0</v>
      </c>
      <c r="H151" s="3">
        <f>[7]Input!H151</f>
        <v>0</v>
      </c>
      <c r="I151" s="3">
        <f>[7]Input!I151</f>
        <v>0</v>
      </c>
      <c r="J151" s="3">
        <f>[7]Input!J151</f>
        <v>0</v>
      </c>
      <c r="K151" s="3">
        <f>[7]Input!K151</f>
        <v>194.57119737148841</v>
      </c>
      <c r="L151" s="3">
        <f>[7]Input!L151</f>
        <v>983.40936806092941</v>
      </c>
    </row>
    <row r="152" spans="1:12">
      <c r="A152" s="38">
        <f>[7]Input!A152</f>
        <v>150</v>
      </c>
      <c r="B152" s="38" t="str">
        <f>[7]Input!B152</f>
        <v>IND_FT_BGS</v>
      </c>
      <c r="C152" s="38" t="str">
        <f>[7]Input!C152</f>
        <v>RNW_POT_BIO_GAS</v>
      </c>
      <c r="D152" s="3">
        <f>[7]Input!D152</f>
        <v>6.0387087123829506</v>
      </c>
      <c r="E152" s="3">
        <f>[7]Input!E152</f>
        <v>10.03875829825939</v>
      </c>
      <c r="F152" s="3">
        <f>[7]Input!F152</f>
        <v>13.392874079267211</v>
      </c>
      <c r="G152" s="3">
        <f>[7]Input!G152</f>
        <v>20.7904811895087</v>
      </c>
      <c r="H152" s="3">
        <f>[7]Input!H152</f>
        <v>31.974524827840568</v>
      </c>
      <c r="I152" s="3">
        <f>[7]Input!I152</f>
        <v>35.793036384280292</v>
      </c>
      <c r="J152" s="3">
        <f>[7]Input!J152</f>
        <v>36.044897820770423</v>
      </c>
      <c r="K152" s="3">
        <f>[7]Input!K152</f>
        <v>36.686194104287353</v>
      </c>
      <c r="L152" s="3">
        <f>[7]Input!L152</f>
        <v>38.115681531602164</v>
      </c>
    </row>
    <row r="153" spans="1:12">
      <c r="A153" s="38">
        <f>[7]Input!A153</f>
        <v>151</v>
      </c>
      <c r="B153" s="38" t="str">
        <f>[7]Input!B153</f>
        <v>IND_FT_GEO</v>
      </c>
      <c r="C153" s="38" t="str">
        <f>[7]Input!C153</f>
        <v>RNW_POT_GEO</v>
      </c>
      <c r="D153" s="3">
        <f>[7]Input!D153</f>
        <v>0.94270833333333348</v>
      </c>
      <c r="E153" s="3">
        <f>[7]Input!E153</f>
        <v>11.741</v>
      </c>
      <c r="F153" s="3">
        <f>[7]Input!F153</f>
        <v>0.62847222222222221</v>
      </c>
      <c r="G153" s="3">
        <f>[7]Input!G153</f>
        <v>11.741</v>
      </c>
      <c r="H153" s="3">
        <f>[7]Input!H153</f>
        <v>11.741</v>
      </c>
      <c r="I153" s="3">
        <f>[7]Input!I153</f>
        <v>11.741</v>
      </c>
      <c r="J153" s="3">
        <f>[7]Input!J153</f>
        <v>8.9808654318476595</v>
      </c>
      <c r="K153" s="3">
        <f>[7]Input!K153</f>
        <v>0</v>
      </c>
      <c r="L153" s="3">
        <f>[7]Input!L153</f>
        <v>0</v>
      </c>
    </row>
    <row r="154" spans="1:12">
      <c r="A154" s="38">
        <f>[7]Input!A154</f>
        <v>152</v>
      </c>
      <c r="B154" s="38" t="str">
        <f>[7]Input!B154</f>
        <v>IND_FT_ELC</v>
      </c>
      <c r="C154" s="38" t="str">
        <f>[7]Input!C154</f>
        <v>ELC_CEN</v>
      </c>
      <c r="D154" s="3">
        <f>[7]Input!D154</f>
        <v>4606.5966666666664</v>
      </c>
      <c r="E154" s="3">
        <f>[7]Input!E154</f>
        <v>4605.6988888888891</v>
      </c>
      <c r="F154" s="3">
        <f>[7]Input!F154</f>
        <v>4519.8522222222236</v>
      </c>
      <c r="G154" s="3">
        <f>[7]Input!G154</f>
        <v>4762.7673682842324</v>
      </c>
      <c r="H154" s="3">
        <f>[7]Input!H154</f>
        <v>5118.3536988078631</v>
      </c>
      <c r="I154" s="3">
        <f>[7]Input!I154</f>
        <v>5599.3212258294279</v>
      </c>
      <c r="J154" s="3">
        <f>[7]Input!J154</f>
        <v>6163.4176245462304</v>
      </c>
      <c r="K154" s="3">
        <f>[7]Input!K154</f>
        <v>7119.153391054434</v>
      </c>
      <c r="L154" s="3">
        <f>[7]Input!L154</f>
        <v>7743.6184248295094</v>
      </c>
    </row>
    <row r="155" spans="1:12">
      <c r="A155" s="38">
        <f>[7]Input!A155</f>
        <v>153</v>
      </c>
      <c r="B155" s="38" t="str">
        <f>[7]Input!B155</f>
        <v>IND_FT_HET</v>
      </c>
      <c r="C155" s="38" t="str">
        <f>[7]Input!C155</f>
        <v>HET</v>
      </c>
      <c r="D155" s="3">
        <f>[7]Input!D155</f>
        <v>1000.574785991578</v>
      </c>
      <c r="E155" s="3">
        <f>[7]Input!E155</f>
        <v>986.57954567410491</v>
      </c>
      <c r="F155" s="3">
        <f>[7]Input!F155</f>
        <v>953.12907404306213</v>
      </c>
      <c r="G155" s="3">
        <f>[7]Input!G155</f>
        <v>961.53626129287636</v>
      </c>
      <c r="H155" s="3">
        <f>[7]Input!H155</f>
        <v>950.65960663082478</v>
      </c>
      <c r="I155" s="3">
        <f>[7]Input!I155</f>
        <v>952.91450701059728</v>
      </c>
      <c r="J155" s="3">
        <f>[7]Input!J155</f>
        <v>890.5262774267261</v>
      </c>
      <c r="K155" s="3">
        <f>[7]Input!K155</f>
        <v>1021.159656266325</v>
      </c>
      <c r="L155" s="3">
        <f>[7]Input!L155</f>
        <v>1559.369887556431</v>
      </c>
    </row>
    <row r="156" spans="1:12">
      <c r="A156" s="38">
        <f>[7]Input!A156</f>
        <v>154</v>
      </c>
      <c r="B156" s="38" t="str">
        <f>[7]Input!B156</f>
        <v>HH2_WE_DEL_IND_D_1_NEW</v>
      </c>
      <c r="C156" s="38" t="str">
        <f>[7]Input!C156</f>
        <v>HH2_WE_DT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646.81829029837695</v>
      </c>
      <c r="I156" s="3">
        <f>[7]Input!I156</f>
        <v>793.38604601076895</v>
      </c>
      <c r="J156" s="3">
        <f>[7]Input!J156</f>
        <v>803.57146088573973</v>
      </c>
      <c r="K156" s="3">
        <f>[7]Input!K156</f>
        <v>831.62847270964244</v>
      </c>
      <c r="L156" s="3">
        <f>[7]Input!L156</f>
        <v>823.95580815290293</v>
      </c>
    </row>
    <row r="157" spans="1:12">
      <c r="A157" s="38">
        <f>[7]Input!A157</f>
        <v>0</v>
      </c>
      <c r="B157" s="38">
        <f>[7]Input!B157</f>
        <v>0</v>
      </c>
      <c r="C157" s="38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 s="38">
        <f>[7]Input!A158</f>
        <v>0</v>
      </c>
      <c r="B158" s="38">
        <f>[7]Input!B158</f>
        <v>0</v>
      </c>
      <c r="C158" s="3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 s="38">
        <f>[7]Input!A159</f>
        <v>0</v>
      </c>
      <c r="B159" s="38">
        <f>[7]Input!B159</f>
        <v>0</v>
      </c>
      <c r="C159" s="38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 s="38">
        <f>[7]Input!A160</f>
        <v>0</v>
      </c>
      <c r="B160" s="38">
        <f>[7]Input!B160</f>
        <v>0</v>
      </c>
      <c r="C160" s="38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 s="38">
        <f>[7]Input!A161</f>
        <v>0</v>
      </c>
      <c r="B161" s="38">
        <f>[7]Input!B161</f>
        <v>0</v>
      </c>
      <c r="C161" s="38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 s="38">
        <f>[7]Input!A162</f>
        <v>0</v>
      </c>
      <c r="B162" s="38">
        <f>[7]Input!B162</f>
        <v>0</v>
      </c>
      <c r="C162" s="38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 s="38">
        <f>[7]Input!A163</f>
        <v>0</v>
      </c>
      <c r="B163" s="38">
        <f>[7]Input!B163</f>
        <v>0</v>
      </c>
      <c r="C163" s="38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 s="38">
        <f>[7]Input!A164</f>
        <v>0</v>
      </c>
      <c r="B164" s="38">
        <f>[7]Input!B164</f>
        <v>0</v>
      </c>
      <c r="C164" s="38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 s="38">
        <f>[7]Input!A165</f>
        <v>0</v>
      </c>
      <c r="B165" s="38">
        <f>[7]Input!B165</f>
        <v>0</v>
      </c>
      <c r="C165" s="38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 s="38">
        <f>[7]Input!A166</f>
        <v>0</v>
      </c>
      <c r="B166" s="38">
        <f>[7]Input!B166</f>
        <v>0</v>
      </c>
      <c r="C166" s="38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 s="38">
        <f>[7]Input!A167</f>
        <v>0</v>
      </c>
      <c r="B167" s="38">
        <f>[7]Input!B167</f>
        <v>0</v>
      </c>
      <c r="C167" s="38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 s="38">
        <f>[7]Input!A168</f>
        <v>0</v>
      </c>
      <c r="B168" s="38">
        <f>[7]Input!B168</f>
        <v>0</v>
      </c>
      <c r="C168" s="3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 s="38">
        <f>[7]Input!A169</f>
        <v>0</v>
      </c>
      <c r="B169" s="38">
        <f>[7]Input!B169</f>
        <v>0</v>
      </c>
      <c r="C169" s="38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 s="38">
        <f>[7]Input!A170</f>
        <v>0</v>
      </c>
      <c r="B170" s="38">
        <f>[7]Input!B170</f>
        <v>0</v>
      </c>
      <c r="C170" s="38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 s="38">
        <f>[7]Input!A171</f>
        <v>0</v>
      </c>
      <c r="B171" s="38">
        <f>[7]Input!B171</f>
        <v>0</v>
      </c>
      <c r="C171" s="38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 s="38">
        <f>[7]Input!A172</f>
        <v>0</v>
      </c>
      <c r="B172" s="38">
        <f>[7]Input!B172</f>
        <v>0</v>
      </c>
      <c r="C172" s="38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 s="38">
        <f>[7]Input!A173</f>
        <v>0</v>
      </c>
      <c r="B173" s="38">
        <f>[7]Input!B173</f>
        <v>0</v>
      </c>
      <c r="C173" s="38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 s="38">
        <f>[7]Input!A174</f>
        <v>0</v>
      </c>
      <c r="B174" s="38">
        <f>[7]Input!B174</f>
        <v>0</v>
      </c>
      <c r="C174" s="38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 s="38">
        <f>[7]Input!A175</f>
        <v>0</v>
      </c>
      <c r="B175" s="38">
        <f>[7]Input!B175</f>
        <v>0</v>
      </c>
      <c r="C175" s="38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 s="38">
        <f>[7]Input!A176</f>
        <v>0</v>
      </c>
      <c r="B176" s="38">
        <f>[7]Input!B176</f>
        <v>0</v>
      </c>
      <c r="C176" s="38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 s="38">
        <f>[7]Input!A177</f>
        <v>0</v>
      </c>
      <c r="B177" s="38">
        <f>[7]Input!B177</f>
        <v>0</v>
      </c>
      <c r="C177" s="38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 s="38">
        <f>[7]Input!A178</f>
        <v>0</v>
      </c>
      <c r="B178" s="38">
        <f>[7]Input!B178</f>
        <v>0</v>
      </c>
      <c r="C178" s="3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 s="38">
        <f>[7]Input!A179</f>
        <v>0</v>
      </c>
      <c r="B179" s="38">
        <f>[7]Input!B179</f>
        <v>0</v>
      </c>
      <c r="C179" s="38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 s="38">
        <f>[7]Input!A180</f>
        <v>0</v>
      </c>
      <c r="B180" s="38">
        <f>[7]Input!B180</f>
        <v>0</v>
      </c>
      <c r="C180" s="38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 s="38">
        <f>[7]Input!A181</f>
        <v>0</v>
      </c>
      <c r="B181" s="38">
        <f>[7]Input!B181</f>
        <v>0</v>
      </c>
      <c r="C181" s="38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 s="38">
        <f>[7]Input!A182</f>
        <v>0</v>
      </c>
      <c r="B182" s="38">
        <f>[7]Input!B182</f>
        <v>0</v>
      </c>
      <c r="C182" s="38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 s="38">
        <f>[7]Input!A183</f>
        <v>0</v>
      </c>
      <c r="B183" s="38">
        <f>[7]Input!B183</f>
        <v>0</v>
      </c>
      <c r="C183" s="38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 s="38">
        <f>[7]Input!A184</f>
        <v>0</v>
      </c>
      <c r="B184" s="38">
        <f>[7]Input!B184</f>
        <v>0</v>
      </c>
      <c r="C184" s="38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 s="38">
        <f>[7]Input!A185</f>
        <v>0</v>
      </c>
      <c r="B185" s="38">
        <f>[7]Input!B185</f>
        <v>0</v>
      </c>
      <c r="C185" s="38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 s="38">
        <f>[7]Input!A186</f>
        <v>0</v>
      </c>
      <c r="B186" s="38">
        <f>[7]Input!B186</f>
        <v>0</v>
      </c>
      <c r="C186" s="38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 s="38">
        <f>[7]Input!A187</f>
        <v>0</v>
      </c>
      <c r="B187" s="38">
        <f>[7]Input!B187</f>
        <v>0</v>
      </c>
      <c r="C187" s="38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 s="38">
        <f>[7]Input!A188</f>
        <v>0</v>
      </c>
      <c r="B188" s="38">
        <f>[7]Input!B188</f>
        <v>0</v>
      </c>
      <c r="C188" s="3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 s="38">
        <f>[7]Input!A189</f>
        <v>0</v>
      </c>
      <c r="B189" s="38">
        <f>[7]Input!B189</f>
        <v>0</v>
      </c>
      <c r="C189" s="38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 s="38">
        <f>[7]Input!A190</f>
        <v>0</v>
      </c>
      <c r="B190" s="38">
        <f>[7]Input!B190</f>
        <v>0</v>
      </c>
      <c r="C190" s="38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 s="38">
        <f>[7]Input!A191</f>
        <v>0</v>
      </c>
      <c r="B191" s="38">
        <f>[7]Input!B191</f>
        <v>0</v>
      </c>
      <c r="C191" s="38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 s="38">
        <f>[7]Input!A192</f>
        <v>0</v>
      </c>
      <c r="B192" s="38">
        <f>[7]Input!B192</f>
        <v>0</v>
      </c>
      <c r="C192" s="38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 s="38">
        <f>[7]Input!A193</f>
        <v>0</v>
      </c>
      <c r="B193" s="38">
        <f>[7]Input!B193</f>
        <v>0</v>
      </c>
      <c r="C193" s="38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 s="38">
        <f>[7]Input!A194</f>
        <v>0</v>
      </c>
      <c r="B194" s="38">
        <f>[7]Input!B194</f>
        <v>0</v>
      </c>
      <c r="C194" s="38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 s="38">
        <f>[7]Input!A195</f>
        <v>0</v>
      </c>
      <c r="B195" s="38">
        <f>[7]Input!B195</f>
        <v>0</v>
      </c>
      <c r="C195" s="38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 s="38">
        <f>[7]Input!A196</f>
        <v>0</v>
      </c>
      <c r="B196" s="38">
        <f>[7]Input!B196</f>
        <v>0</v>
      </c>
      <c r="C196" s="38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 s="38">
        <f>[7]Input!A197</f>
        <v>0</v>
      </c>
      <c r="B197" s="38">
        <f>[7]Input!B197</f>
        <v>0</v>
      </c>
      <c r="C197" s="38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 s="38">
        <f>[7]Input!A198</f>
        <v>0</v>
      </c>
      <c r="B198" s="38">
        <f>[7]Input!B198</f>
        <v>0</v>
      </c>
      <c r="C198" s="3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 s="38">
        <f>[7]Input!A199</f>
        <v>0</v>
      </c>
      <c r="B199" s="38">
        <f>[7]Input!B199</f>
        <v>0</v>
      </c>
      <c r="C199" s="38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 s="38">
        <f>[7]Input!A200</f>
        <v>0</v>
      </c>
      <c r="B200" s="38">
        <f>[7]Input!B200</f>
        <v>0</v>
      </c>
      <c r="C200" s="38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Normal="100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s="38" t="str">
        <f>[8]Output!B1</f>
        <v>tech</v>
      </c>
      <c r="C1" s="38" t="str">
        <f>[8]Output!C1</f>
        <v>output_comm</v>
      </c>
      <c r="D1" s="38" t="str">
        <f>[8]Output!D1</f>
        <v>2010</v>
      </c>
      <c r="E1" s="38" t="str">
        <f>[8]Output!E1</f>
        <v>2015</v>
      </c>
      <c r="F1" s="38" t="str">
        <f>[8]Output!F1</f>
        <v>2020</v>
      </c>
      <c r="G1" s="38" t="str">
        <f>[8]Output!G1</f>
        <v>2025</v>
      </c>
      <c r="H1" s="38" t="str">
        <f>[8]Output!H1</f>
        <v>2030</v>
      </c>
      <c r="I1" s="38" t="str">
        <f>[8]Output!I1</f>
        <v>2035</v>
      </c>
      <c r="J1" s="38" t="str">
        <f>[8]Output!J1</f>
        <v>2040</v>
      </c>
      <c r="K1" s="38" t="str">
        <f>[8]Output!K1</f>
        <v>2045</v>
      </c>
      <c r="L1" s="38" t="str">
        <f>[8]Output!L1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[8]Output!A2</f>
        <v>0</v>
      </c>
      <c r="B2" s="38" t="str">
        <f>[8]Output!B2</f>
        <v>ELC_CHP_OIL_EXS</v>
      </c>
      <c r="C2" s="38" t="str">
        <f>[8]Output!C2</f>
        <v>HET</v>
      </c>
      <c r="D2" s="38">
        <f>[8]Output!D2</f>
        <v>58.03027737499999</v>
      </c>
      <c r="E2" s="38">
        <f>[8]Output!E2</f>
        <v>44.591304800000003</v>
      </c>
      <c r="F2" s="38">
        <f>[8]Output!F2</f>
        <v>33.443478599999999</v>
      </c>
      <c r="G2" s="38">
        <f>[8]Output!G2</f>
        <v>22.295652400000002</v>
      </c>
      <c r="H2" s="38">
        <f>[8]Output!H2</f>
        <v>11.147826200000001</v>
      </c>
      <c r="I2" s="38">
        <f>[8]Output!I2</f>
        <v>0</v>
      </c>
      <c r="J2" s="38">
        <f>[8]Output!J2</f>
        <v>0</v>
      </c>
      <c r="K2" s="38">
        <f>[8]Output!K2</f>
        <v>0</v>
      </c>
      <c r="L2" s="38">
        <f>[8]Output!L2</f>
        <v>0</v>
      </c>
      <c r="N2" s="38" t="s">
        <v>8</v>
      </c>
      <c r="O2" s="3">
        <f>SUMIF($B:$B,"*NGA*",D:D)</f>
        <v>1067.8749999999998</v>
      </c>
      <c r="P2" s="3">
        <f t="shared" ref="P2:W2" si="1">SUMIF($B:$B,"*NGA*",E:E)</f>
        <v>826.62899999999991</v>
      </c>
      <c r="Q2" s="3">
        <f t="shared" si="1"/>
        <v>810.31400000000008</v>
      </c>
      <c r="R2" s="3">
        <f t="shared" si="1"/>
        <v>531.00677322500019</v>
      </c>
      <c r="S2" s="3">
        <f t="shared" si="1"/>
        <v>440.83197959566883</v>
      </c>
      <c r="T2" s="3">
        <f t="shared" si="1"/>
        <v>299.26977260000012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[8]Output!A3</f>
        <v>1</v>
      </c>
      <c r="B3" s="38" t="str">
        <f>[8]Output!B3</f>
        <v>ELC_CHP_NGA_EXS</v>
      </c>
      <c r="C3" s="38" t="str">
        <f>[8]Output!C3</f>
        <v>HET</v>
      </c>
      <c r="D3" s="38">
        <f>[8]Output!D3</f>
        <v>637.66182053836451</v>
      </c>
      <c r="E3" s="38">
        <f>[8]Output!E3</f>
        <v>430.50161773071028</v>
      </c>
      <c r="F3" s="38">
        <f>[8]Output!F3</f>
        <v>395.37412739999991</v>
      </c>
      <c r="G3" s="38">
        <f>[8]Output!G3</f>
        <v>167.97385800000001</v>
      </c>
      <c r="H3" s="38">
        <f>[8]Output!H3</f>
        <v>83.986929000000003</v>
      </c>
      <c r="I3" s="38">
        <f>[8]Output!I3</f>
        <v>0</v>
      </c>
      <c r="J3" s="38">
        <f>[8]Output!J3</f>
        <v>0</v>
      </c>
      <c r="K3" s="38">
        <f>[8]Output!K3</f>
        <v>0</v>
      </c>
      <c r="L3" s="38">
        <f>[8]Output!L3</f>
        <v>0</v>
      </c>
      <c r="N3" t="s">
        <v>34</v>
      </c>
      <c r="O3" s="3">
        <f>SUMIF($B:$B,"*COA*",D:D)</f>
        <v>774.23199999999986</v>
      </c>
      <c r="P3" s="3">
        <f t="shared" ref="P3:W3" si="2">SUMIF($B:$B,"*COA*",E:E)</f>
        <v>616.47699999999998</v>
      </c>
      <c r="Q3" s="3">
        <f t="shared" si="2"/>
        <v>468.21100000000007</v>
      </c>
      <c r="R3" s="3">
        <f t="shared" si="2"/>
        <v>621.08542527999998</v>
      </c>
      <c r="S3" s="3">
        <f t="shared" si="2"/>
        <v>77.462080269976539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8">
        <f>[8]Output!A4</f>
        <v>2</v>
      </c>
      <c r="B4" s="38" t="str">
        <f>[8]Output!B4</f>
        <v>ELC_CHP_COA_EXS</v>
      </c>
      <c r="C4" s="38" t="str">
        <f>[8]Output!C4</f>
        <v>HET</v>
      </c>
      <c r="D4" s="38">
        <f>[8]Output!D4</f>
        <v>175.69406520000001</v>
      </c>
      <c r="E4" s="38">
        <f>[8]Output!E4</f>
        <v>225.80409761760001</v>
      </c>
      <c r="F4" s="38">
        <f>[8]Output!F4</f>
        <v>157.33987152685029</v>
      </c>
      <c r="G4" s="38">
        <f>[8]Output!G4</f>
        <v>70.277626080000005</v>
      </c>
      <c r="H4" s="38">
        <f>[8]Output!H4</f>
        <v>35.138813040000002</v>
      </c>
      <c r="I4" s="38">
        <f>[8]Output!I4</f>
        <v>0</v>
      </c>
      <c r="J4" s="38">
        <f>[8]Output!J4</f>
        <v>0</v>
      </c>
      <c r="K4" s="38">
        <f>[8]Output!K4</f>
        <v>0</v>
      </c>
      <c r="L4" s="38">
        <f>[8]Output!L4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92.486000000000004</v>
      </c>
      <c r="Q4" s="3">
        <f t="shared" si="3"/>
        <v>75.255999999999986</v>
      </c>
      <c r="R4" s="3">
        <f t="shared" si="3"/>
        <v>105.04041372396341</v>
      </c>
      <c r="S4" s="3">
        <f t="shared" si="3"/>
        <v>11.147826200000001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[8]Output!A5</f>
        <v>3</v>
      </c>
      <c r="B5" s="38" t="str">
        <f>[8]Output!B5</f>
        <v>ELC_CHP_BIO_EXS</v>
      </c>
      <c r="C5" s="38" t="str">
        <f>[8]Output!C5</f>
        <v>HET</v>
      </c>
      <c r="D5" s="38">
        <f>[8]Output!D5</f>
        <v>61.645671879999981</v>
      </c>
      <c r="E5" s="38">
        <f>[8]Output!E5</f>
        <v>62.454581240420787</v>
      </c>
      <c r="F5" s="38">
        <f>[8]Output!F5</f>
        <v>36.987403127999983</v>
      </c>
      <c r="G5" s="38">
        <f>[8]Output!G5</f>
        <v>24.658268751999991</v>
      </c>
      <c r="H5" s="38">
        <f>[8]Output!H5</f>
        <v>12.329134376000001</v>
      </c>
      <c r="I5" s="38">
        <f>[8]Output!I5</f>
        <v>0</v>
      </c>
      <c r="J5" s="38">
        <f>[8]Output!J5</f>
        <v>0</v>
      </c>
      <c r="K5" s="38">
        <f>[8]Output!K5</f>
        <v>0</v>
      </c>
      <c r="L5" s="38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41.428999999999995</v>
      </c>
      <c r="Q5" s="3">
        <f t="shared" si="4"/>
        <v>49.155999999999992</v>
      </c>
      <c r="R5" s="3">
        <f t="shared" si="4"/>
        <v>63.292957642112924</v>
      </c>
      <c r="S5" s="3">
        <f t="shared" si="4"/>
        <v>168.18108625691559</v>
      </c>
      <c r="T5" s="3">
        <f t="shared" si="4"/>
        <v>207.73715049006088</v>
      </c>
      <c r="U5" s="3">
        <f t="shared" si="4"/>
        <v>247.92906435315319</v>
      </c>
      <c r="V5" s="3">
        <f t="shared" si="4"/>
        <v>368.38685820619668</v>
      </c>
      <c r="W5" s="3">
        <f t="shared" si="4"/>
        <v>368.38685820619668</v>
      </c>
    </row>
    <row r="6" spans="1:23">
      <c r="A6" s="38">
        <f>[8]Output!A6</f>
        <v>4</v>
      </c>
      <c r="B6" s="38" t="str">
        <f>[8]Output!B6</f>
        <v>ELC_CHP_GEO_EXS</v>
      </c>
      <c r="C6" s="38" t="str">
        <f>[8]Output!C6</f>
        <v>HET</v>
      </c>
      <c r="D6" s="38">
        <f>[8]Output!D6</f>
        <v>6.9215669999999978</v>
      </c>
      <c r="E6" s="38">
        <f>[8]Output!E6</f>
        <v>5.5372536000000014</v>
      </c>
      <c r="F6" s="38">
        <f>[8]Output!F6</f>
        <v>4.1529402000000006</v>
      </c>
      <c r="G6" s="38">
        <f>[8]Output!G6</f>
        <v>2.7686267999999998</v>
      </c>
      <c r="H6" s="38">
        <f>[8]Output!H6</f>
        <v>1.3843133999999999</v>
      </c>
      <c r="I6" s="38">
        <f>[8]Output!I6</f>
        <v>0</v>
      </c>
      <c r="J6" s="38">
        <f>[8]Output!J6</f>
        <v>0</v>
      </c>
      <c r="K6" s="38">
        <f>[8]Output!K6</f>
        <v>0</v>
      </c>
      <c r="L6" s="38">
        <f>[8]Output!L6</f>
        <v>0</v>
      </c>
      <c r="N6" t="s">
        <v>46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2.8439999999999981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1.1583419224038369</v>
      </c>
      <c r="V6" s="3">
        <f t="shared" si="5"/>
        <v>577.22287744920288</v>
      </c>
      <c r="W6" s="3">
        <f t="shared" si="5"/>
        <v>577.22287744920288</v>
      </c>
    </row>
    <row r="7" spans="1:23">
      <c r="A7" s="38">
        <f>[8]Output!A7</f>
        <v>5</v>
      </c>
      <c r="B7" s="38" t="str">
        <f>[8]Output!B7</f>
        <v>HET_OIL_EXS</v>
      </c>
      <c r="C7" s="38" t="str">
        <f>[8]Output!C7</f>
        <v>HET</v>
      </c>
      <c r="D7" s="38">
        <f>[8]Output!D7</f>
        <v>23.187457500000001</v>
      </c>
      <c r="E7" s="38">
        <f>[8]Output!E7</f>
        <v>0</v>
      </c>
      <c r="F7" s="38">
        <f>[8]Output!F7</f>
        <v>0</v>
      </c>
      <c r="G7" s="38">
        <f>[8]Output!G7</f>
        <v>0</v>
      </c>
      <c r="H7" s="38">
        <f>[8]Output!H7</f>
        <v>0</v>
      </c>
      <c r="I7" s="38">
        <f>[8]Output!I7</f>
        <v>0</v>
      </c>
      <c r="J7" s="38">
        <f>[8]Output!J7</f>
        <v>0</v>
      </c>
      <c r="K7" s="38">
        <f>[8]Output!K7</f>
        <v>0</v>
      </c>
      <c r="L7" s="38">
        <f>[8]Output!L7</f>
        <v>0</v>
      </c>
      <c r="N7" t="s">
        <v>43</v>
      </c>
      <c r="O7" s="3">
        <f>SUMIF($B:$B,"*BIO*",D:D)</f>
        <v>526.52900000000011</v>
      </c>
      <c r="P7" s="3">
        <f t="shared" ref="P7:W7" si="6">SUMIF($B:$B,"*BIO*",E:E)</f>
        <v>688.952</v>
      </c>
      <c r="Q7" s="3">
        <f t="shared" si="6"/>
        <v>803.43100000000004</v>
      </c>
      <c r="R7" s="3">
        <f t="shared" si="6"/>
        <v>786.09356949066671</v>
      </c>
      <c r="S7" s="3">
        <f t="shared" si="6"/>
        <v>763.92054271466679</v>
      </c>
      <c r="T7" s="3">
        <f t="shared" si="6"/>
        <v>741.74751593866654</v>
      </c>
      <c r="U7" s="3">
        <f t="shared" si="6"/>
        <v>676.40698208514698</v>
      </c>
      <c r="V7" s="3">
        <f t="shared" si="6"/>
        <v>609.97388518144055</v>
      </c>
      <c r="W7" s="3">
        <f t="shared" si="6"/>
        <v>609.97388518144055</v>
      </c>
    </row>
    <row r="8" spans="1:23">
      <c r="A8" s="38">
        <f>[8]Output!A8</f>
        <v>6</v>
      </c>
      <c r="B8" s="38" t="str">
        <f>[8]Output!B8</f>
        <v>HET_NGA_EXS</v>
      </c>
      <c r="C8" s="38" t="str">
        <f>[8]Output!C8</f>
        <v>HET</v>
      </c>
      <c r="D8" s="38">
        <f>[8]Output!D8</f>
        <v>130.9434068616352</v>
      </c>
      <c r="E8" s="38">
        <f>[8]Output!E8</f>
        <v>96.857609669289545</v>
      </c>
      <c r="F8" s="38">
        <f>[8]Output!F8</f>
        <v>115.67010000000001</v>
      </c>
      <c r="G8" s="38">
        <f>[8]Output!G8</f>
        <v>63.763142624999993</v>
      </c>
      <c r="H8" s="38">
        <f>[8]Output!H8</f>
        <v>57.575277995668714</v>
      </c>
      <c r="I8" s="38">
        <f>[8]Output!I8</f>
        <v>0</v>
      </c>
      <c r="J8" s="38">
        <f>[8]Output!J8</f>
        <v>0</v>
      </c>
      <c r="K8" s="38">
        <f>[8]Output!K8</f>
        <v>0</v>
      </c>
      <c r="L8" s="38">
        <f>[8]Output!L8</f>
        <v>0</v>
      </c>
    </row>
    <row r="9" spans="1:23">
      <c r="A9" s="38">
        <f>[8]Output!A9</f>
        <v>7</v>
      </c>
      <c r="B9" s="38" t="str">
        <f>[8]Output!B9</f>
        <v>HET_COA_EXS</v>
      </c>
      <c r="C9" s="38" t="str">
        <f>[8]Output!C9</f>
        <v>HET</v>
      </c>
      <c r="D9" s="38">
        <f>[8]Output!D9</f>
        <v>47.730135599999997</v>
      </c>
      <c r="E9" s="38">
        <f>[8]Output!E9</f>
        <v>19.18949441052732</v>
      </c>
      <c r="F9" s="38">
        <f>[8]Output!F9</f>
        <v>0</v>
      </c>
      <c r="G9" s="38">
        <f>[8]Output!G9</f>
        <v>0</v>
      </c>
      <c r="H9" s="38">
        <f>[8]Output!H9</f>
        <v>0</v>
      </c>
      <c r="I9" s="38">
        <f>[8]Output!I9</f>
        <v>0</v>
      </c>
      <c r="J9" s="38">
        <f>[8]Output!J9</f>
        <v>0</v>
      </c>
      <c r="K9" s="38">
        <f>[8]Output!K9</f>
        <v>0</v>
      </c>
      <c r="L9" s="38">
        <f>[8]Output!L9</f>
        <v>0</v>
      </c>
      <c r="N9" t="s">
        <v>54</v>
      </c>
      <c r="O9" s="3">
        <f>SUM(O2:O7)</f>
        <v>2573.6029999999996</v>
      </c>
      <c r="P9" s="3">
        <f t="shared" ref="P9:W9" si="7">SUM(P2:P7)</f>
        <v>2267.0349999999999</v>
      </c>
      <c r="Q9" s="3">
        <f t="shared" si="7"/>
        <v>2209.2120000000004</v>
      </c>
      <c r="R9" s="3">
        <f t="shared" si="7"/>
        <v>2109.3537137229932</v>
      </c>
      <c r="S9" s="3">
        <f t="shared" si="7"/>
        <v>1464.2192175922278</v>
      </c>
      <c r="T9" s="3">
        <f t="shared" si="7"/>
        <v>1250.5552903062276</v>
      </c>
      <c r="U9" s="3">
        <f t="shared" si="7"/>
        <v>925.49438836070408</v>
      </c>
      <c r="V9" s="3">
        <f t="shared" si="7"/>
        <v>1555.5836208368401</v>
      </c>
      <c r="W9" s="3">
        <f t="shared" si="7"/>
        <v>1555.5836208368401</v>
      </c>
    </row>
    <row r="10" spans="1:23">
      <c r="A10" s="38">
        <f>[8]Output!A10</f>
        <v>8</v>
      </c>
      <c r="B10" s="38" t="str">
        <f>[8]Output!B10</f>
        <v>HET_BIO_EXS</v>
      </c>
      <c r="C10" s="38" t="str">
        <f>[8]Output!C10</f>
        <v>HET</v>
      </c>
      <c r="D10" s="38">
        <f>[8]Output!D10</f>
        <v>51.809959999999997</v>
      </c>
      <c r="E10" s="38">
        <f>[8]Output!E10</f>
        <v>49.219461999999993</v>
      </c>
      <c r="F10" s="38">
        <f>[8]Output!F10</f>
        <v>34.539973333333329</v>
      </c>
      <c r="G10" s="38">
        <f>[8]Output!G10</f>
        <v>29.531677200000001</v>
      </c>
      <c r="H10" s="38">
        <f>[8]Output!H10</f>
        <v>19.687784799999999</v>
      </c>
      <c r="I10" s="38">
        <f>[8]Output!I10</f>
        <v>9.8438923999999979</v>
      </c>
      <c r="J10" s="38">
        <f>[8]Output!J10</f>
        <v>0</v>
      </c>
      <c r="K10" s="38">
        <f>[8]Output!K10</f>
        <v>0</v>
      </c>
      <c r="L10" s="38">
        <f>[8]Output!L10</f>
        <v>0</v>
      </c>
    </row>
    <row r="11" spans="1:23">
      <c r="A11" s="38">
        <f>[8]Output!A11</f>
        <v>9</v>
      </c>
      <c r="B11" s="38" t="str">
        <f>[8]Output!B11</f>
        <v>HET_GEO_EXS</v>
      </c>
      <c r="C11" s="38" t="str">
        <f>[8]Output!C11</f>
        <v>HET</v>
      </c>
      <c r="D11" s="38">
        <f>[8]Output!D11</f>
        <v>2.5000499999999999</v>
      </c>
      <c r="E11" s="38">
        <f>[8]Output!E11</f>
        <v>2.0833750000000002</v>
      </c>
      <c r="F11" s="38">
        <f>[8]Output!F11</f>
        <v>1.9000379999999999</v>
      </c>
      <c r="G11" s="38">
        <f>[8]Output!G11</f>
        <v>1.39652793</v>
      </c>
      <c r="H11" s="38">
        <f>[8]Output!H11</f>
        <v>0.83334999999999981</v>
      </c>
      <c r="I11" s="38">
        <f>[8]Output!I11</f>
        <v>0.41667500000000007</v>
      </c>
      <c r="J11" s="38">
        <f>[8]Output!J11</f>
        <v>0</v>
      </c>
      <c r="K11" s="38">
        <f>[8]Output!K11</f>
        <v>0</v>
      </c>
      <c r="L11" s="38">
        <f>[8]Output!L11</f>
        <v>0</v>
      </c>
    </row>
    <row r="12" spans="1:23">
      <c r="A12" s="38">
        <f>[8]Output!A12</f>
        <v>10</v>
      </c>
      <c r="B12" s="38" t="str">
        <f>[8]Output!B12</f>
        <v>HET_SOL_EXS</v>
      </c>
      <c r="C12" s="38" t="str">
        <f>[8]Output!C12</f>
        <v>HET</v>
      </c>
      <c r="D12" s="38">
        <f>[8]Output!D12</f>
        <v>5.6553832499999991E-2</v>
      </c>
      <c r="E12" s="38">
        <f>[8]Output!E12</f>
        <v>4.7128193749999998E-2</v>
      </c>
      <c r="F12" s="38">
        <f>[8]Output!F12</f>
        <v>3.7702555000000013E-2</v>
      </c>
      <c r="G12" s="38">
        <f>[8]Output!G12</f>
        <v>2.8276916249999999E-2</v>
      </c>
      <c r="H12" s="38">
        <f>[8]Output!H12</f>
        <v>1.8851277499999999E-2</v>
      </c>
      <c r="I12" s="38">
        <f>[8]Output!I12</f>
        <v>9.4256387499999945E-3</v>
      </c>
      <c r="J12" s="38">
        <f>[8]Output!J12</f>
        <v>0</v>
      </c>
      <c r="K12" s="38">
        <f>[8]Output!K12</f>
        <v>0</v>
      </c>
      <c r="L12" s="38">
        <f>[8]Output!L12</f>
        <v>0</v>
      </c>
    </row>
    <row r="13" spans="1:23">
      <c r="A13" s="38">
        <f>[8]Output!A13</f>
        <v>11</v>
      </c>
      <c r="B13" s="38" t="str">
        <f>[8]Output!B13</f>
        <v>HET_OIL_NEW</v>
      </c>
      <c r="C13" s="38" t="str">
        <f>[8]Output!C13</f>
        <v>HET</v>
      </c>
      <c r="D13" s="38">
        <f>[8]Output!D13</f>
        <v>92.383265124999994</v>
      </c>
      <c r="E13" s="38">
        <f>[8]Output!E13</f>
        <v>47.894695200000001</v>
      </c>
      <c r="F13" s="38">
        <f>[8]Output!F13</f>
        <v>41.812521399999987</v>
      </c>
      <c r="G13" s="38">
        <f>[8]Output!G13</f>
        <v>82.744761323963402</v>
      </c>
      <c r="H13" s="38">
        <f>[8]Output!H13</f>
        <v>0</v>
      </c>
      <c r="I13" s="38">
        <f>[8]Output!I13</f>
        <v>0</v>
      </c>
      <c r="J13" s="38">
        <f>[8]Output!J13</f>
        <v>0</v>
      </c>
      <c r="K13" s="38">
        <f>[8]Output!K13</f>
        <v>0</v>
      </c>
      <c r="L13" s="38">
        <f>[8]Output!L13</f>
        <v>0</v>
      </c>
    </row>
    <row r="14" spans="1:23">
      <c r="A14" s="38">
        <f>[8]Output!A14</f>
        <v>12</v>
      </c>
      <c r="B14" s="38" t="str">
        <f>[8]Output!B14</f>
        <v>HET_NGA_NEW</v>
      </c>
      <c r="C14" s="38" t="str">
        <f>[8]Output!C14</f>
        <v>HET</v>
      </c>
      <c r="D14" s="38">
        <f>[8]Output!D14</f>
        <v>299.26977260000012</v>
      </c>
      <c r="E14" s="38">
        <f>[8]Output!E14</f>
        <v>299.26977260000012</v>
      </c>
      <c r="F14" s="38">
        <f>[8]Output!F14</f>
        <v>299.26977260000012</v>
      </c>
      <c r="G14" s="38">
        <f>[8]Output!G14</f>
        <v>299.26977260000018</v>
      </c>
      <c r="H14" s="38">
        <f>[8]Output!H14</f>
        <v>299.26977260000012</v>
      </c>
      <c r="I14" s="38">
        <f>[8]Output!I14</f>
        <v>299.26977260000012</v>
      </c>
      <c r="J14" s="38">
        <f>[8]Output!J14</f>
        <v>0</v>
      </c>
      <c r="K14" s="38">
        <f>[8]Output!K14</f>
        <v>0</v>
      </c>
      <c r="L14" s="38">
        <f>[8]Output!L14</f>
        <v>0</v>
      </c>
    </row>
    <row r="15" spans="1:23">
      <c r="A15" s="38">
        <f>[8]Output!A15</f>
        <v>13</v>
      </c>
      <c r="B15" s="38" t="str">
        <f>[8]Output!B15</f>
        <v>HET_COA_NEW</v>
      </c>
      <c r="C15" s="38" t="str">
        <f>[8]Output!C15</f>
        <v>HET</v>
      </c>
      <c r="D15" s="38">
        <f>[8]Output!D15</f>
        <v>550.80779919999986</v>
      </c>
      <c r="E15" s="38">
        <f>[8]Output!E15</f>
        <v>371.48340797187268</v>
      </c>
      <c r="F15" s="38">
        <f>[8]Output!F15</f>
        <v>310.87112847314978</v>
      </c>
      <c r="G15" s="38">
        <f>[8]Output!G15</f>
        <v>550.80779919999998</v>
      </c>
      <c r="H15" s="38">
        <f>[8]Output!H15</f>
        <v>42.323267229976537</v>
      </c>
      <c r="I15" s="38">
        <f>[8]Output!I15</f>
        <v>0</v>
      </c>
      <c r="J15" s="38">
        <f>[8]Output!J15</f>
        <v>0</v>
      </c>
      <c r="K15" s="38">
        <f>[8]Output!K15</f>
        <v>0</v>
      </c>
      <c r="L15" s="38">
        <f>[8]Output!L15</f>
        <v>0</v>
      </c>
    </row>
    <row r="16" spans="1:23">
      <c r="A16" s="38">
        <f>[8]Output!A16</f>
        <v>14</v>
      </c>
      <c r="B16" s="38" t="str">
        <f>[8]Output!B16</f>
        <v>HET_BIO_NEW</v>
      </c>
      <c r="C16" s="38" t="str">
        <f>[8]Output!C16</f>
        <v>HET</v>
      </c>
      <c r="D16" s="38">
        <f>[8]Output!D16</f>
        <v>413.07336812000011</v>
      </c>
      <c r="E16" s="38">
        <f>[8]Output!E16</f>
        <v>577.27795675957918</v>
      </c>
      <c r="F16" s="38">
        <f>[8]Output!F16</f>
        <v>731.90362353866669</v>
      </c>
      <c r="G16" s="38">
        <f>[8]Output!G16</f>
        <v>731.90362353866669</v>
      </c>
      <c r="H16" s="38">
        <f>[8]Output!H16</f>
        <v>731.90362353866681</v>
      </c>
      <c r="I16" s="38">
        <f>[8]Output!I16</f>
        <v>731.90362353866658</v>
      </c>
      <c r="J16" s="38">
        <f>[8]Output!J16</f>
        <v>676.40698208514698</v>
      </c>
      <c r="K16" s="38">
        <f>[8]Output!K16</f>
        <v>609.97388518144055</v>
      </c>
      <c r="L16" s="38">
        <f>[8]Output!L16</f>
        <v>609.97388518144055</v>
      </c>
    </row>
    <row r="17" spans="1:12">
      <c r="A17" s="38">
        <f>[8]Output!A17</f>
        <v>15</v>
      </c>
      <c r="B17" s="38" t="str">
        <f>[8]Output!B17</f>
        <v>HET_GEO_NEW</v>
      </c>
      <c r="C17" s="38" t="str">
        <f>[8]Output!C17</f>
        <v>HET</v>
      </c>
      <c r="D17" s="38">
        <f>[8]Output!D17</f>
        <v>21.738382999999999</v>
      </c>
      <c r="E17" s="38">
        <f>[8]Output!E17</f>
        <v>33.808371399999992</v>
      </c>
      <c r="F17" s="38">
        <f>[8]Output!F17</f>
        <v>43.103021799999993</v>
      </c>
      <c r="G17" s="38">
        <f>[8]Output!G17</f>
        <v>59.127802912112926</v>
      </c>
      <c r="H17" s="38">
        <f>[8]Output!H17</f>
        <v>165.9634228569156</v>
      </c>
      <c r="I17" s="38">
        <f>[8]Output!I17</f>
        <v>207.32047549006089</v>
      </c>
      <c r="J17" s="38">
        <f>[8]Output!J17</f>
        <v>247.92906435315319</v>
      </c>
      <c r="K17" s="38">
        <f>[8]Output!K17</f>
        <v>368.38685820619668</v>
      </c>
      <c r="L17" s="38">
        <f>[8]Output!L17</f>
        <v>368.38685820619668</v>
      </c>
    </row>
    <row r="18" spans="1:12">
      <c r="A18" s="38">
        <f>[8]Output!A18</f>
        <v>16</v>
      </c>
      <c r="B18" s="38" t="str">
        <f>[8]Output!B18</f>
        <v>HET_SOL_NEW</v>
      </c>
      <c r="C18" s="38" t="str">
        <f>[8]Output!C18</f>
        <v>HET</v>
      </c>
      <c r="D18" s="38">
        <f>[8]Output!D18</f>
        <v>0.1494461675</v>
      </c>
      <c r="E18" s="38">
        <f>[8]Output!E18</f>
        <v>1.01487180625</v>
      </c>
      <c r="F18" s="38">
        <f>[8]Output!F18</f>
        <v>2.806297444999998</v>
      </c>
      <c r="G18" s="38">
        <f>[8]Output!G18</f>
        <v>2.8062974449999989</v>
      </c>
      <c r="H18" s="38">
        <f>[8]Output!H18</f>
        <v>2.6568512774999991</v>
      </c>
      <c r="I18" s="38">
        <f>[8]Output!I18</f>
        <v>1.7914256387499989</v>
      </c>
      <c r="J18" s="38">
        <f>[8]Output!J18</f>
        <v>1.1583419224038369</v>
      </c>
      <c r="K18" s="38">
        <f>[8]Output!K18</f>
        <v>577.22287744920288</v>
      </c>
      <c r="L18" s="38">
        <f>[8]Output!L18</f>
        <v>577.22287744920288</v>
      </c>
    </row>
    <row r="19" spans="1:12">
      <c r="A19" s="38">
        <f>[8]Output!A19</f>
        <v>0</v>
      </c>
      <c r="B19" s="38">
        <f>[8]Output!B19</f>
        <v>0</v>
      </c>
      <c r="C19" s="38">
        <f>[8]Output!C19</f>
        <v>0</v>
      </c>
      <c r="D19" s="38">
        <f>[8]Output!D19</f>
        <v>0</v>
      </c>
      <c r="E19" s="38">
        <f>[8]Output!E19</f>
        <v>0</v>
      </c>
      <c r="F19" s="38">
        <f>[8]Output!F19</f>
        <v>0</v>
      </c>
      <c r="G19" s="38">
        <f>[8]Output!G19</f>
        <v>0</v>
      </c>
      <c r="H19" s="38">
        <f>[8]Output!H19</f>
        <v>0</v>
      </c>
      <c r="I19" s="38">
        <f>[8]Output!I19</f>
        <v>0</v>
      </c>
      <c r="J19" s="38">
        <f>[8]Output!J19</f>
        <v>0</v>
      </c>
      <c r="K19" s="38">
        <f>[8]Output!K19</f>
        <v>0</v>
      </c>
      <c r="L19" s="38">
        <f>[8]Output!L19</f>
        <v>0</v>
      </c>
    </row>
    <row r="20" spans="1:12">
      <c r="A20" s="38">
        <f>[8]Output!A20</f>
        <v>0</v>
      </c>
      <c r="B20" s="38">
        <f>[8]Output!B20</f>
        <v>0</v>
      </c>
      <c r="C20" s="38">
        <f>[8]Output!C20</f>
        <v>0</v>
      </c>
      <c r="D20" s="38">
        <f>[8]Output!D20</f>
        <v>0</v>
      </c>
      <c r="E20" s="38">
        <f>[8]Output!E20</f>
        <v>0</v>
      </c>
      <c r="F20" s="38">
        <f>[8]Output!F20</f>
        <v>0</v>
      </c>
      <c r="G20" s="38">
        <f>[8]Output!G20</f>
        <v>0</v>
      </c>
      <c r="H20" s="38">
        <f>[8]Output!H20</f>
        <v>0</v>
      </c>
      <c r="I20" s="38">
        <f>[8]Output!I20</f>
        <v>0</v>
      </c>
      <c r="J20" s="38">
        <f>[8]Output!J20</f>
        <v>0</v>
      </c>
      <c r="K20" s="38">
        <f>[8]Output!K20</f>
        <v>0</v>
      </c>
      <c r="L20" s="38">
        <f>[8]Output!L20</f>
        <v>0</v>
      </c>
    </row>
    <row r="21" spans="1:12">
      <c r="A21" s="38">
        <f>[8]Output!A21</f>
        <v>0</v>
      </c>
      <c r="B21" s="38">
        <f>[8]Output!B21</f>
        <v>0</v>
      </c>
      <c r="C21" s="38">
        <f>[8]Output!C21</f>
        <v>0</v>
      </c>
      <c r="D21" s="38">
        <f>[8]Output!D21</f>
        <v>0</v>
      </c>
      <c r="E21" s="38">
        <f>[8]Output!E21</f>
        <v>0</v>
      </c>
      <c r="F21" s="38">
        <f>[8]Output!F21</f>
        <v>0</v>
      </c>
      <c r="G21" s="38">
        <f>[8]Output!G21</f>
        <v>0</v>
      </c>
      <c r="H21" s="38">
        <f>[8]Output!H21</f>
        <v>0</v>
      </c>
      <c r="I21" s="38">
        <f>[8]Output!I21</f>
        <v>0</v>
      </c>
      <c r="J21" s="38">
        <f>[8]Output!J21</f>
        <v>0</v>
      </c>
      <c r="K21" s="38">
        <f>[8]Output!K21</f>
        <v>0</v>
      </c>
      <c r="L21" s="38">
        <f>[8]Output!L21</f>
        <v>0</v>
      </c>
    </row>
    <row r="22" spans="1:12">
      <c r="A22" s="38">
        <f>[8]Output!A22</f>
        <v>0</v>
      </c>
      <c r="B22" s="38">
        <f>[8]Output!B22</f>
        <v>0</v>
      </c>
      <c r="C22" s="38">
        <f>[8]Output!C22</f>
        <v>0</v>
      </c>
      <c r="D22" s="38">
        <f>[8]Output!D22</f>
        <v>0</v>
      </c>
      <c r="E22" s="38">
        <f>[8]Output!E22</f>
        <v>0</v>
      </c>
      <c r="F22" s="38">
        <f>[8]Output!F22</f>
        <v>0</v>
      </c>
      <c r="G22" s="38">
        <f>[8]Output!G22</f>
        <v>0</v>
      </c>
      <c r="H22" s="38">
        <f>[8]Output!H22</f>
        <v>0</v>
      </c>
      <c r="I22" s="38">
        <f>[8]Output!I22</f>
        <v>0</v>
      </c>
      <c r="J22" s="38">
        <f>[8]Output!J22</f>
        <v>0</v>
      </c>
      <c r="K22" s="38">
        <f>[8]Output!K22</f>
        <v>0</v>
      </c>
      <c r="L22" s="38">
        <f>[8]Output!L22</f>
        <v>0</v>
      </c>
    </row>
    <row r="23" spans="1:12">
      <c r="A23" s="38">
        <f>[8]Output!A23</f>
        <v>0</v>
      </c>
      <c r="B23" s="38">
        <f>[8]Output!B23</f>
        <v>0</v>
      </c>
      <c r="C23" s="38">
        <f>[8]Output!C23</f>
        <v>0</v>
      </c>
      <c r="D23" s="38">
        <f>[8]Output!D23</f>
        <v>0</v>
      </c>
      <c r="E23" s="38">
        <f>[8]Output!E23</f>
        <v>0</v>
      </c>
      <c r="F23" s="38">
        <f>[8]Output!F23</f>
        <v>0</v>
      </c>
      <c r="G23" s="38">
        <f>[8]Output!G23</f>
        <v>0</v>
      </c>
      <c r="H23" s="38">
        <f>[8]Output!H23</f>
        <v>0</v>
      </c>
      <c r="I23" s="38">
        <f>[8]Output!I23</f>
        <v>0</v>
      </c>
      <c r="J23" s="38">
        <f>[8]Output!J23</f>
        <v>0</v>
      </c>
      <c r="K23" s="38">
        <f>[8]Output!K23</f>
        <v>0</v>
      </c>
      <c r="L23" s="38">
        <f>[8]Output!L23</f>
        <v>0</v>
      </c>
    </row>
    <row r="24" spans="1:12">
      <c r="A24" s="38">
        <f>[8]Output!A24</f>
        <v>0</v>
      </c>
      <c r="B24" s="38">
        <f>[8]Output!B24</f>
        <v>0</v>
      </c>
      <c r="C24" s="38">
        <f>[8]Output!C24</f>
        <v>0</v>
      </c>
      <c r="D24" s="38">
        <f>[8]Output!D24</f>
        <v>0</v>
      </c>
      <c r="E24" s="38">
        <f>[8]Output!E24</f>
        <v>0</v>
      </c>
      <c r="F24" s="38">
        <f>[8]Output!F24</f>
        <v>0</v>
      </c>
      <c r="G24" s="38">
        <f>[8]Output!G24</f>
        <v>0</v>
      </c>
      <c r="H24" s="38">
        <f>[8]Output!H24</f>
        <v>0</v>
      </c>
      <c r="I24" s="38">
        <f>[8]Output!I24</f>
        <v>0</v>
      </c>
      <c r="J24" s="38">
        <f>[8]Output!J24</f>
        <v>0</v>
      </c>
      <c r="K24" s="38">
        <f>[8]Output!K24</f>
        <v>0</v>
      </c>
      <c r="L24" s="38">
        <f>[8]Output!L24</f>
        <v>0</v>
      </c>
    </row>
    <row r="25" spans="1:12">
      <c r="A25" s="38">
        <f>[8]Output!A25</f>
        <v>0</v>
      </c>
      <c r="B25" s="38">
        <f>[8]Output!B25</f>
        <v>0</v>
      </c>
      <c r="C25" s="38">
        <f>[8]Output!C25</f>
        <v>0</v>
      </c>
      <c r="D25" s="38">
        <f>[8]Output!D25</f>
        <v>0</v>
      </c>
      <c r="E25" s="38">
        <f>[8]Output!E25</f>
        <v>0</v>
      </c>
      <c r="F25" s="38">
        <f>[8]Output!F25</f>
        <v>0</v>
      </c>
      <c r="G25" s="38">
        <f>[8]Output!G25</f>
        <v>0</v>
      </c>
      <c r="H25" s="38">
        <f>[8]Output!H25</f>
        <v>0</v>
      </c>
      <c r="I25" s="38">
        <f>[8]Output!I25</f>
        <v>0</v>
      </c>
      <c r="J25" s="38">
        <f>[8]Output!J25</f>
        <v>0</v>
      </c>
      <c r="K25" s="38">
        <f>[8]Output!K25</f>
        <v>0</v>
      </c>
      <c r="L25" s="38">
        <f>[8]Output!L25</f>
        <v>0</v>
      </c>
    </row>
    <row r="26" spans="1:12">
      <c r="A26" s="38">
        <f>[8]Output!A26</f>
        <v>0</v>
      </c>
      <c r="B26" s="38">
        <f>[8]Output!B26</f>
        <v>0</v>
      </c>
      <c r="C26" s="38">
        <f>[8]Output!C26</f>
        <v>0</v>
      </c>
      <c r="D26" s="38">
        <f>[8]Output!D26</f>
        <v>0</v>
      </c>
      <c r="E26" s="38">
        <f>[8]Output!E26</f>
        <v>0</v>
      </c>
      <c r="F26" s="38">
        <f>[8]Output!F26</f>
        <v>0</v>
      </c>
      <c r="G26" s="38">
        <f>[8]Output!G26</f>
        <v>0</v>
      </c>
      <c r="H26" s="38">
        <f>[8]Output!H26</f>
        <v>0</v>
      </c>
      <c r="I26" s="38">
        <f>[8]Output!I26</f>
        <v>0</v>
      </c>
      <c r="J26" s="38">
        <f>[8]Output!J26</f>
        <v>0</v>
      </c>
      <c r="K26" s="38">
        <f>[8]Output!K26</f>
        <v>0</v>
      </c>
      <c r="L26" s="38">
        <f>[8]Output!L26</f>
        <v>0</v>
      </c>
    </row>
    <row r="27" spans="1:12">
      <c r="A27" s="38">
        <f>[8]Output!A27</f>
        <v>0</v>
      </c>
      <c r="B27" s="38">
        <f>[8]Output!B27</f>
        <v>0</v>
      </c>
      <c r="C27" s="38">
        <f>[8]Output!C27</f>
        <v>0</v>
      </c>
      <c r="D27" s="38">
        <f>[8]Output!D27</f>
        <v>0</v>
      </c>
      <c r="E27" s="38">
        <f>[8]Output!E27</f>
        <v>0</v>
      </c>
      <c r="F27" s="38">
        <f>[8]Output!F27</f>
        <v>0</v>
      </c>
      <c r="G27" s="38">
        <f>[8]Output!G27</f>
        <v>0</v>
      </c>
      <c r="H27" s="38">
        <f>[8]Output!H27</f>
        <v>0</v>
      </c>
      <c r="I27" s="38">
        <f>[8]Output!I27</f>
        <v>0</v>
      </c>
      <c r="J27" s="38">
        <f>[8]Output!J27</f>
        <v>0</v>
      </c>
      <c r="K27" s="38">
        <f>[8]Output!K27</f>
        <v>0</v>
      </c>
      <c r="L27" s="38">
        <f>[8]Output!L27</f>
        <v>0</v>
      </c>
    </row>
    <row r="28" spans="1:12">
      <c r="A28" s="38">
        <f>[8]Output!A28</f>
        <v>0</v>
      </c>
      <c r="B28" s="38">
        <f>[8]Output!B28</f>
        <v>0</v>
      </c>
      <c r="C28" s="38">
        <f>[8]Output!C28</f>
        <v>0</v>
      </c>
      <c r="D28" s="38">
        <f>[8]Output!D28</f>
        <v>0</v>
      </c>
      <c r="E28" s="38">
        <f>[8]Output!E28</f>
        <v>0</v>
      </c>
      <c r="F28" s="38">
        <f>[8]Output!F28</f>
        <v>0</v>
      </c>
      <c r="G28" s="38">
        <f>[8]Output!G28</f>
        <v>0</v>
      </c>
      <c r="H28" s="38">
        <f>[8]Output!H28</f>
        <v>0</v>
      </c>
      <c r="I28" s="38">
        <f>[8]Output!I28</f>
        <v>0</v>
      </c>
      <c r="J28" s="38">
        <f>[8]Output!J28</f>
        <v>0</v>
      </c>
      <c r="K28" s="38">
        <f>[8]Output!K28</f>
        <v>0</v>
      </c>
      <c r="L28" s="38">
        <f>[8]Output!L28</f>
        <v>0</v>
      </c>
    </row>
    <row r="29" spans="1:12">
      <c r="A29" s="38">
        <f>[8]Output!A29</f>
        <v>0</v>
      </c>
      <c r="B29" s="38">
        <f>[8]Output!B29</f>
        <v>0</v>
      </c>
      <c r="C29" s="38">
        <f>[8]Output!C29</f>
        <v>0</v>
      </c>
      <c r="D29" s="38">
        <f>[8]Output!D29</f>
        <v>0</v>
      </c>
      <c r="E29" s="38">
        <f>[8]Output!E29</f>
        <v>0</v>
      </c>
      <c r="F29" s="38">
        <f>[8]Output!F29</f>
        <v>0</v>
      </c>
      <c r="G29" s="38">
        <f>[8]Output!G29</f>
        <v>0</v>
      </c>
      <c r="H29" s="38">
        <f>[8]Output!H29</f>
        <v>0</v>
      </c>
      <c r="I29" s="38">
        <f>[8]Output!I29</f>
        <v>0</v>
      </c>
      <c r="J29" s="38">
        <f>[8]Output!J29</f>
        <v>0</v>
      </c>
      <c r="K29" s="38">
        <f>[8]Output!K29</f>
        <v>0</v>
      </c>
      <c r="L29" s="38">
        <f>[8]Output!L29</f>
        <v>0</v>
      </c>
    </row>
    <row r="30" spans="1:12">
      <c r="A30" s="38">
        <f>[8]Output!A30</f>
        <v>0</v>
      </c>
      <c r="B30" s="38">
        <f>[8]Output!B30</f>
        <v>0</v>
      </c>
      <c r="C30" s="38">
        <f>[8]Output!C30</f>
        <v>0</v>
      </c>
      <c r="D30" s="38">
        <f>[8]Output!D30</f>
        <v>0</v>
      </c>
      <c r="E30" s="38">
        <f>[8]Output!E30</f>
        <v>0</v>
      </c>
      <c r="F30" s="38">
        <f>[8]Output!F30</f>
        <v>0</v>
      </c>
      <c r="G30" s="38">
        <f>[8]Output!G30</f>
        <v>0</v>
      </c>
      <c r="H30" s="38">
        <f>[8]Output!H30</f>
        <v>0</v>
      </c>
      <c r="I30" s="38">
        <f>[8]Output!I30</f>
        <v>0</v>
      </c>
      <c r="J30" s="38">
        <f>[8]Output!J30</f>
        <v>0</v>
      </c>
      <c r="K30" s="38">
        <f>[8]Output!K30</f>
        <v>0</v>
      </c>
      <c r="L30" s="38">
        <f>[8]Output!L30</f>
        <v>0</v>
      </c>
    </row>
    <row r="31" spans="1:12">
      <c r="A31" s="38">
        <f>[8]Output!A31</f>
        <v>0</v>
      </c>
      <c r="B31" s="38">
        <f>[8]Output!B31</f>
        <v>0</v>
      </c>
      <c r="C31" s="38">
        <f>[8]Output!C31</f>
        <v>0</v>
      </c>
      <c r="D31" s="38">
        <f>[8]Output!D31</f>
        <v>0</v>
      </c>
      <c r="E31" s="38">
        <f>[8]Output!E31</f>
        <v>0</v>
      </c>
      <c r="F31" s="38">
        <f>[8]Output!F31</f>
        <v>0</v>
      </c>
      <c r="G31" s="38">
        <f>[8]Output!G31</f>
        <v>0</v>
      </c>
      <c r="H31" s="38">
        <f>[8]Output!H31</f>
        <v>0</v>
      </c>
      <c r="I31" s="38">
        <f>[8]Output!I31</f>
        <v>0</v>
      </c>
      <c r="J31" s="38">
        <f>[8]Output!J31</f>
        <v>0</v>
      </c>
      <c r="K31" s="38">
        <f>[8]Output!K31</f>
        <v>0</v>
      </c>
      <c r="L31" s="38">
        <f>[8]Output!L31</f>
        <v>0</v>
      </c>
    </row>
    <row r="32" spans="1:12">
      <c r="A32" s="38">
        <f>[8]Output!A32</f>
        <v>0</v>
      </c>
      <c r="B32" s="38">
        <f>[8]Output!B32</f>
        <v>0</v>
      </c>
      <c r="C32" s="38">
        <f>[8]Output!C32</f>
        <v>0</v>
      </c>
      <c r="D32" s="38">
        <f>[8]Output!D32</f>
        <v>0</v>
      </c>
      <c r="E32" s="38">
        <f>[8]Output!E32</f>
        <v>0</v>
      </c>
      <c r="F32" s="38">
        <f>[8]Output!F32</f>
        <v>0</v>
      </c>
      <c r="G32" s="38">
        <f>[8]Output!G32</f>
        <v>0</v>
      </c>
      <c r="H32" s="38">
        <f>[8]Output!H32</f>
        <v>0</v>
      </c>
      <c r="I32" s="38">
        <f>[8]Output!I32</f>
        <v>0</v>
      </c>
      <c r="J32" s="38">
        <f>[8]Output!J32</f>
        <v>0</v>
      </c>
      <c r="K32" s="38">
        <f>[8]Output!K32</f>
        <v>0</v>
      </c>
      <c r="L32" s="38">
        <f>[8]Output!L32</f>
        <v>0</v>
      </c>
    </row>
    <row r="33" spans="1:12">
      <c r="A33" s="38">
        <f>[8]Output!A33</f>
        <v>0</v>
      </c>
      <c r="B33" s="38">
        <f>[8]Output!B33</f>
        <v>0</v>
      </c>
      <c r="C33" s="38">
        <f>[8]Output!C33</f>
        <v>0</v>
      </c>
      <c r="D33" s="38">
        <f>[8]Output!D33</f>
        <v>0</v>
      </c>
      <c r="E33" s="38">
        <f>[8]Output!E33</f>
        <v>0</v>
      </c>
      <c r="F33" s="38">
        <f>[8]Output!F33</f>
        <v>0</v>
      </c>
      <c r="G33" s="38">
        <f>[8]Output!G33</f>
        <v>0</v>
      </c>
      <c r="H33" s="38">
        <f>[8]Output!H33</f>
        <v>0</v>
      </c>
      <c r="I33" s="38">
        <f>[8]Output!I33</f>
        <v>0</v>
      </c>
      <c r="J33" s="38">
        <f>[8]Output!J33</f>
        <v>0</v>
      </c>
      <c r="K33" s="38">
        <f>[8]Output!K33</f>
        <v>0</v>
      </c>
      <c r="L33" s="38">
        <f>[8]Output!L33</f>
        <v>0</v>
      </c>
    </row>
    <row r="34" spans="1:12">
      <c r="A34" s="38">
        <f>[8]Output!A34</f>
        <v>0</v>
      </c>
      <c r="B34" s="38">
        <f>[8]Output!B34</f>
        <v>0</v>
      </c>
      <c r="C34" s="38">
        <f>[8]Output!C34</f>
        <v>0</v>
      </c>
      <c r="D34" s="38">
        <f>[8]Output!D34</f>
        <v>0</v>
      </c>
      <c r="E34" s="38">
        <f>[8]Output!E34</f>
        <v>0</v>
      </c>
      <c r="F34" s="38">
        <f>[8]Output!F34</f>
        <v>0</v>
      </c>
      <c r="G34" s="38">
        <f>[8]Output!G34</f>
        <v>0</v>
      </c>
      <c r="H34" s="38">
        <f>[8]Output!H34</f>
        <v>0</v>
      </c>
      <c r="I34" s="38">
        <f>[8]Output!I34</f>
        <v>0</v>
      </c>
      <c r="J34" s="38">
        <f>[8]Output!J34</f>
        <v>0</v>
      </c>
      <c r="K34" s="38">
        <f>[8]Output!K34</f>
        <v>0</v>
      </c>
      <c r="L34" s="38">
        <f>[8]Output!L34</f>
        <v>0</v>
      </c>
    </row>
    <row r="35" spans="1:12">
      <c r="A35" s="38">
        <f>[8]Output!A35</f>
        <v>0</v>
      </c>
      <c r="B35" s="38">
        <f>[8]Output!B35</f>
        <v>0</v>
      </c>
      <c r="C35" s="38">
        <f>[8]Output!C35</f>
        <v>0</v>
      </c>
      <c r="D35" s="38">
        <f>[8]Output!D35</f>
        <v>0</v>
      </c>
      <c r="E35" s="38">
        <f>[8]Output!E35</f>
        <v>0</v>
      </c>
      <c r="F35" s="38">
        <f>[8]Output!F35</f>
        <v>0</v>
      </c>
      <c r="G35" s="38">
        <f>[8]Output!G35</f>
        <v>0</v>
      </c>
      <c r="H35" s="38">
        <f>[8]Output!H35</f>
        <v>0</v>
      </c>
      <c r="I35" s="38">
        <f>[8]Output!I35</f>
        <v>0</v>
      </c>
      <c r="J35" s="38">
        <f>[8]Output!J35</f>
        <v>0</v>
      </c>
      <c r="K35" s="38">
        <f>[8]Output!K35</f>
        <v>0</v>
      </c>
      <c r="L35" s="38">
        <f>[8]Output!L35</f>
        <v>0</v>
      </c>
    </row>
    <row r="36" spans="1:12">
      <c r="A36" s="38">
        <f>[8]Output!A36</f>
        <v>0</v>
      </c>
      <c r="B36" s="38">
        <f>[8]Output!B36</f>
        <v>0</v>
      </c>
      <c r="C36" s="38">
        <f>[8]Output!C36</f>
        <v>0</v>
      </c>
      <c r="D36" s="38">
        <f>[8]Output!D36</f>
        <v>0</v>
      </c>
      <c r="E36" s="38">
        <f>[8]Output!E36</f>
        <v>0</v>
      </c>
      <c r="F36" s="38">
        <f>[8]Output!F36</f>
        <v>0</v>
      </c>
      <c r="G36" s="38">
        <f>[8]Output!G36</f>
        <v>0</v>
      </c>
      <c r="H36" s="38">
        <f>[8]Output!H36</f>
        <v>0</v>
      </c>
      <c r="I36" s="38">
        <f>[8]Output!I36</f>
        <v>0</v>
      </c>
      <c r="J36" s="38">
        <f>[8]Output!J36</f>
        <v>0</v>
      </c>
      <c r="K36" s="38">
        <f>[8]Output!K36</f>
        <v>0</v>
      </c>
      <c r="L36" s="38">
        <f>[8]Output!L36</f>
        <v>0</v>
      </c>
    </row>
    <row r="37" spans="1:12">
      <c r="A37" s="38">
        <f>[8]Output!A37</f>
        <v>0</v>
      </c>
      <c r="B37" s="38">
        <f>[8]Output!B37</f>
        <v>0</v>
      </c>
      <c r="C37" s="38">
        <f>[8]Output!C37</f>
        <v>0</v>
      </c>
      <c r="D37" s="38">
        <f>[8]Output!D37</f>
        <v>0</v>
      </c>
      <c r="E37" s="38">
        <f>[8]Output!E37</f>
        <v>0</v>
      </c>
      <c r="F37" s="38">
        <f>[8]Output!F37</f>
        <v>0</v>
      </c>
      <c r="G37" s="38">
        <f>[8]Output!G37</f>
        <v>0</v>
      </c>
      <c r="H37" s="38">
        <f>[8]Output!H37</f>
        <v>0</v>
      </c>
      <c r="I37" s="38">
        <f>[8]Output!I37</f>
        <v>0</v>
      </c>
      <c r="J37" s="38">
        <f>[8]Output!J37</f>
        <v>0</v>
      </c>
      <c r="K37" s="38">
        <f>[8]Output!K37</f>
        <v>0</v>
      </c>
      <c r="L37" s="38">
        <f>[8]Output!L37</f>
        <v>0</v>
      </c>
    </row>
    <row r="38" spans="1:12">
      <c r="A38" s="38">
        <f>[8]Output!A38</f>
        <v>0</v>
      </c>
      <c r="B38" s="38">
        <f>[8]Output!B38</f>
        <v>0</v>
      </c>
      <c r="C38" s="38">
        <f>[8]Output!C38</f>
        <v>0</v>
      </c>
      <c r="D38" s="38">
        <f>[8]Output!D38</f>
        <v>0</v>
      </c>
      <c r="E38" s="38">
        <f>[8]Output!E38</f>
        <v>0</v>
      </c>
      <c r="F38" s="38">
        <f>[8]Output!F38</f>
        <v>0</v>
      </c>
      <c r="G38" s="38">
        <f>[8]Output!G38</f>
        <v>0</v>
      </c>
      <c r="H38" s="38">
        <f>[8]Output!H38</f>
        <v>0</v>
      </c>
      <c r="I38" s="38">
        <f>[8]Output!I38</f>
        <v>0</v>
      </c>
      <c r="J38" s="38">
        <f>[8]Output!J38</f>
        <v>0</v>
      </c>
      <c r="K38" s="38">
        <f>[8]Output!K38</f>
        <v>0</v>
      </c>
      <c r="L38" s="38">
        <f>[8]Output!L38</f>
        <v>0</v>
      </c>
    </row>
    <row r="39" spans="1:12">
      <c r="A39" s="38">
        <f>[8]Output!A39</f>
        <v>0</v>
      </c>
      <c r="B39" s="38">
        <f>[8]Output!B39</f>
        <v>0</v>
      </c>
      <c r="C39" s="38">
        <f>[8]Output!C39</f>
        <v>0</v>
      </c>
      <c r="D39" s="38">
        <f>[8]Output!D39</f>
        <v>0</v>
      </c>
      <c r="E39" s="38">
        <f>[8]Output!E39</f>
        <v>0</v>
      </c>
      <c r="F39" s="38">
        <f>[8]Output!F39</f>
        <v>0</v>
      </c>
      <c r="G39" s="38">
        <f>[8]Output!G39</f>
        <v>0</v>
      </c>
      <c r="H39" s="38">
        <f>[8]Output!H39</f>
        <v>0</v>
      </c>
      <c r="I39" s="38">
        <f>[8]Output!I39</f>
        <v>0</v>
      </c>
      <c r="J39" s="38">
        <f>[8]Output!J39</f>
        <v>0</v>
      </c>
      <c r="K39" s="38">
        <f>[8]Output!K39</f>
        <v>0</v>
      </c>
      <c r="L39" s="38">
        <f>[8]Output!L39</f>
        <v>0</v>
      </c>
    </row>
    <row r="40" spans="1:12">
      <c r="A40" s="38">
        <f>[8]Output!A40</f>
        <v>0</v>
      </c>
      <c r="B40" s="38">
        <f>[8]Output!B40</f>
        <v>0</v>
      </c>
      <c r="C40" s="38">
        <f>[8]Output!C40</f>
        <v>0</v>
      </c>
      <c r="D40" s="38">
        <f>[8]Output!D40</f>
        <v>0</v>
      </c>
      <c r="E40" s="38">
        <f>[8]Output!E40</f>
        <v>0</v>
      </c>
      <c r="F40" s="38">
        <f>[8]Output!F40</f>
        <v>0</v>
      </c>
      <c r="G40" s="38">
        <f>[8]Output!G40</f>
        <v>0</v>
      </c>
      <c r="H40" s="38">
        <f>[8]Output!H40</f>
        <v>0</v>
      </c>
      <c r="I40" s="38">
        <f>[8]Output!I40</f>
        <v>0</v>
      </c>
      <c r="J40" s="38">
        <f>[8]Output!J40</f>
        <v>0</v>
      </c>
      <c r="K40" s="38">
        <f>[8]Output!K40</f>
        <v>0</v>
      </c>
      <c r="L40" s="38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2020</v>
      </c>
      <c r="D1" s="2">
        <f>[2]Capacity_HH2!D1</f>
        <v>2025</v>
      </c>
      <c r="E1" s="2">
        <f>[2]Capacity_HH2!E1</f>
        <v>2030</v>
      </c>
      <c r="F1" s="2">
        <f>[2]Capacity_HH2!F1</f>
        <v>2035</v>
      </c>
      <c r="G1" s="2">
        <f>[2]Capacity_HH2!G1</f>
        <v>2040</v>
      </c>
      <c r="H1" s="2">
        <f>[2]Capacity_HH2!H1</f>
        <v>2045</v>
      </c>
      <c r="I1" s="2">
        <f>[2]Capacity_HH2!I1</f>
        <v>2050</v>
      </c>
      <c r="J1" s="2">
        <f>[2]Capacity_HH2!J1</f>
        <v>0</v>
      </c>
      <c r="L1" s="2" t="s">
        <v>6</v>
      </c>
      <c r="M1" s="10">
        <f>C1</f>
        <v>2020</v>
      </c>
      <c r="N1" s="10">
        <f t="shared" ref="N1:T1" si="0">D1</f>
        <v>2025</v>
      </c>
      <c r="O1" s="10">
        <f t="shared" si="0"/>
        <v>2030</v>
      </c>
      <c r="P1" s="10">
        <f t="shared" si="0"/>
        <v>2035</v>
      </c>
      <c r="Q1" s="10">
        <f t="shared" si="0"/>
        <v>2040</v>
      </c>
      <c r="R1" s="10">
        <f t="shared" si="0"/>
        <v>2045</v>
      </c>
      <c r="S1" s="10">
        <f t="shared" si="0"/>
        <v>2050</v>
      </c>
      <c r="T1" s="10">
        <f t="shared" si="0"/>
        <v>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476.95378025343553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11.67917009398966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331.48287727565213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0.6</v>
      </c>
      <c r="N5" s="35">
        <f t="shared" ref="N5:T5" si="6">(SUMIF($B:$B,"HH2_WE_ALK*",D:D)+SUMIF($B:$B,"HH2_WE_PEM*",D:D)+SUMIF($B:$B,"HH2_WE_SOEC*",D:D)+SUMIF($B:$B,"HH2_WE_AEM*",D:D))</f>
        <v>0.6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17.029440000000001</v>
      </c>
      <c r="X5" s="53">
        <f t="shared" si="2"/>
        <v>17.029440000000001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0.8481675392670156</v>
      </c>
      <c r="D6">
        <f>[2]Capacity_HH2!D6</f>
        <v>0.8481675392670156</v>
      </c>
      <c r="E6">
        <f>[2]Capacity_HH2!E6</f>
        <v>0.8481675392670156</v>
      </c>
      <c r="F6">
        <f>[2]Capacity_HH2!F6</f>
        <v>0.95067473338925723</v>
      </c>
      <c r="G6">
        <f>[2]Capacity_HH2!G6</f>
        <v>6.0587714608336194</v>
      </c>
      <c r="H6">
        <f>[2]Capacity_HH2!H6</f>
        <v>33.763891100488998</v>
      </c>
      <c r="I6">
        <f>[2]Capacity_HH2!I6</f>
        <v>169.5798510149053</v>
      </c>
      <c r="J6">
        <f>[2]Capacity_HH2!J6</f>
        <v>0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0.6</v>
      </c>
      <c r="D11">
        <f>[2]Capacity_HH2!D11</f>
        <v>0.6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11.67917009398966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1020.152945333034</v>
      </c>
      <c r="D23">
        <f>[2]Capacity_HH2!D23</f>
        <v>1020.372523350698</v>
      </c>
      <c r="E23">
        <f>[2]Capacity_HH2!E23</f>
        <v>1101.272140961855</v>
      </c>
      <c r="F23">
        <f>[2]Capacity_HH2!F23</f>
        <v>1101.272140961855</v>
      </c>
      <c r="G23">
        <f>[2]Capacity_HH2!G23</f>
        <v>2121.4250862948879</v>
      </c>
      <c r="H23">
        <f>[2]Capacity_HH2!H23</f>
        <v>2121.4250862948879</v>
      </c>
      <c r="I23">
        <f>[2]Capacity_HH2!I23</f>
        <v>2813.9943809267502</v>
      </c>
      <c r="J23">
        <f>[2]Capacity_HH2!J23</f>
        <v>0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179.040842435542</v>
      </c>
      <c r="D24">
        <f>[2]Capacity_HH2!D24</f>
        <v>179.040842435542</v>
      </c>
      <c r="E24">
        <f>[2]Capacity_HH2!E24</f>
        <v>179.580842435542</v>
      </c>
      <c r="F24">
        <f>[2]Capacity_HH2!F24</f>
        <v>595.14222401035363</v>
      </c>
      <c r="G24">
        <f>[2]Capacity_HH2!G24</f>
        <v>1010.703605585165</v>
      </c>
      <c r="H24">
        <f>[2]Capacity_HH2!H24</f>
        <v>1010.703605585165</v>
      </c>
      <c r="I24">
        <f>[2]Capacity_HH2!I24</f>
        <v>1426.264987159976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1.1606819006166129E-2</v>
      </c>
      <c r="F28">
        <f>[2]Capacity_HH2!F28</f>
        <v>7.2059001329948011E-2</v>
      </c>
      <c r="G28">
        <f>[2]Capacity_HH2!G28</f>
        <v>0.46703525630038523</v>
      </c>
      <c r="H28">
        <f>[2]Capacity_HH2!H28</f>
        <v>2.907124401232275</v>
      </c>
      <c r="I28">
        <f>[2]Capacity_HH2!I28</f>
        <v>17.167866079317381</v>
      </c>
      <c r="J28">
        <f>[2]Capacity_HH2!J28</f>
        <v>0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0</v>
      </c>
      <c r="I30">
        <f>[2]Capacity_HH2!I30</f>
        <v>0</v>
      </c>
      <c r="J30">
        <f>[2]Capacity_HH2!J30</f>
        <v>0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0.27447252208047179</v>
      </c>
      <c r="E34">
        <f>[2]Capacity_HH2!E34</f>
        <v>2.8704571388785372</v>
      </c>
      <c r="F34">
        <f>[2]Capacity_HH2!F34</f>
        <v>14.66255763866257</v>
      </c>
      <c r="G34">
        <f>[2]Capacity_HH2!G34</f>
        <v>100.6861339016196</v>
      </c>
      <c r="H34">
        <f>[2]Capacity_HH2!H34</f>
        <v>566.40617897990012</v>
      </c>
      <c r="I34">
        <f>[2]Capacity_HH2!I34</f>
        <v>557.91414411321</v>
      </c>
      <c r="J34">
        <f>[2]Capacity_HH2!J34</f>
        <v>0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593.65911653544504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-1.390558269803249E-9</v>
      </c>
      <c r="E38">
        <f>[2]Capacity_HH2!E38</f>
        <v>-1.390558269803249E-9</v>
      </c>
      <c r="F38">
        <f>[2]Capacity_HH2!F38</f>
        <v>0</v>
      </c>
      <c r="G38">
        <f>[2]Capacity_HH2!G38</f>
        <v>0</v>
      </c>
      <c r="H38">
        <f>[2]Capacity_HH2!H38</f>
        <v>1.390558269803249E-9</v>
      </c>
      <c r="I38">
        <f>[2]Capacity_HH2!I38</f>
        <v>731.48155376579507</v>
      </c>
      <c r="J38">
        <f>[2]Capacity_HH2!J38</f>
        <v>0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</v>
      </c>
      <c r="D39">
        <f>[2]Capacity_HH2!D39</f>
        <v>286.37666576872618</v>
      </c>
      <c r="E39">
        <f>[2]Capacity_HH2!E39</f>
        <v>924.11854085315724</v>
      </c>
      <c r="F39">
        <f>[2]Capacity_HH2!F39</f>
        <v>1133.52198935858</v>
      </c>
      <c r="G39">
        <f>[2]Capacity_HH2!G39</f>
        <v>1148.0740372413341</v>
      </c>
      <c r="H39">
        <f>[2]Capacity_HH2!H39</f>
        <v>1188.1594912486339</v>
      </c>
      <c r="I39">
        <f>[2]Capacity_HH2!I39</f>
        <v>445.7158919114915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0.77142857142857146</v>
      </c>
      <c r="D40">
        <f>[2]Capacity_HH2!D40</f>
        <v>0.77142857142857157</v>
      </c>
      <c r="E40">
        <f>[2]Capacity_HH2!E40</f>
        <v>309.62527336724338</v>
      </c>
      <c r="F40">
        <f>[2]Capacity_HH2!F40</f>
        <v>317.67144010527988</v>
      </c>
      <c r="G40">
        <f>[2]Capacity_HH2!G40</f>
        <v>406.79406753833177</v>
      </c>
      <c r="H40">
        <f>[2]Capacity_HH2!H40</f>
        <v>406.79406753833177</v>
      </c>
      <c r="I40">
        <f>[2]Capacity_HH2!I40</f>
        <v>150.1638342581461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270.96991090939662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21279.15225230607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C1" zoomScale="70" zoomScaleNormal="70" workbookViewId="0">
      <selection activeCell="H45" sqref="H45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UPS_BIO_REF_GEN1_TRANSESTER_EXS</v>
      </c>
      <c r="C2" s="2" t="str">
        <f>[9]Output!C2</f>
        <v>RNW_BIO_EMHV</v>
      </c>
      <c r="D2" s="38">
        <f>[9]Output!D2</f>
        <v>2468.43200767288</v>
      </c>
      <c r="E2" s="38">
        <f>[9]Output!E2</f>
        <v>0</v>
      </c>
      <c r="F2" s="38">
        <f>[9]Output!F2</f>
        <v>0</v>
      </c>
      <c r="G2" s="38">
        <f>[9]Output!G2</f>
        <v>11929.393990991421</v>
      </c>
      <c r="H2" s="38">
        <f>[9]Output!H2</f>
        <v>13984.154408009939</v>
      </c>
      <c r="I2" s="38">
        <f>[9]Output!I2</f>
        <v>14325.87800424528</v>
      </c>
      <c r="J2" s="38">
        <f>[9]Output!J2</f>
        <v>14681.960565173669</v>
      </c>
      <c r="K2" s="38">
        <f>[9]Output!K2</f>
        <v>2778.3961735580478</v>
      </c>
      <c r="L2" s="38">
        <f>[9]Output!L2</f>
        <v>11477.250140945111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95.034632295405885</v>
      </c>
      <c r="Q2" s="3">
        <f t="shared" ref="Q2:X2" si="3">E2*0.0385</f>
        <v>0</v>
      </c>
      <c r="R2" s="3">
        <f t="shared" si="3"/>
        <v>0</v>
      </c>
      <c r="S2" s="3">
        <f t="shared" si="3"/>
        <v>459.28166865316967</v>
      </c>
      <c r="T2" s="3">
        <f t="shared" si="3"/>
        <v>538.3899447083827</v>
      </c>
      <c r="U2" s="3">
        <f t="shared" si="3"/>
        <v>551.54630316344333</v>
      </c>
      <c r="V2" s="3">
        <f t="shared" si="3"/>
        <v>565.2554817591863</v>
      </c>
      <c r="W2" s="3">
        <f t="shared" si="3"/>
        <v>106.96825268198484</v>
      </c>
      <c r="X2" s="3">
        <f t="shared" si="3"/>
        <v>441.87413042638673</v>
      </c>
      <c r="Z2" s="55" t="s">
        <v>224</v>
      </c>
      <c r="AA2" s="2" t="s">
        <v>70</v>
      </c>
      <c r="AB2" s="3">
        <f>SUMIF($O:$O,"*EMHV*",P:P)</f>
        <v>95.034632295405885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459.28166865316967</v>
      </c>
      <c r="AF2" s="3">
        <f t="shared" si="4"/>
        <v>538.3899447083827</v>
      </c>
      <c r="AG2" s="3">
        <f t="shared" si="4"/>
        <v>551.54630316344333</v>
      </c>
      <c r="AH2" s="3">
        <f t="shared" si="4"/>
        <v>565.2554817591863</v>
      </c>
      <c r="AI2" s="3">
        <f t="shared" si="4"/>
        <v>106.96825268198484</v>
      </c>
      <c r="AJ2" s="3">
        <f t="shared" si="4"/>
        <v>441.87413042638673</v>
      </c>
    </row>
    <row r="3" spans="1:36">
      <c r="A3" s="2">
        <f>[9]Output!A3</f>
        <v>1</v>
      </c>
      <c r="B3" s="2" t="str">
        <f>[9]Output!B3</f>
        <v>UPS_BIO_REF_GEN1_ETHAMIDE_EXS</v>
      </c>
      <c r="C3" s="2" t="str">
        <f>[9]Output!C3</f>
        <v>RNW_BIO_ETH</v>
      </c>
      <c r="D3" s="38">
        <f>[9]Output!D3</f>
        <v>0</v>
      </c>
      <c r="E3" s="38">
        <f>[9]Output!E3</f>
        <v>780.34043251829075</v>
      </c>
      <c r="F3" s="38">
        <f>[9]Output!F3</f>
        <v>0</v>
      </c>
      <c r="G3" s="38">
        <f>[9]Output!G3</f>
        <v>0</v>
      </c>
      <c r="H3" s="38">
        <f>[9]Output!H3</f>
        <v>0</v>
      </c>
      <c r="I3" s="38">
        <f>[9]Output!I3</f>
        <v>0</v>
      </c>
      <c r="J3" s="38">
        <f>[9]Output!J3</f>
        <v>0</v>
      </c>
      <c r="K3" s="38">
        <f>[9]Output!K3</f>
        <v>5803.2359162790681</v>
      </c>
      <c r="L3" s="38">
        <f>[9]Output!L3</f>
        <v>2081.6347687714078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21.06919167799385</v>
      </c>
      <c r="R3" s="3">
        <f t="shared" si="5"/>
        <v>0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156.68736973953483</v>
      </c>
      <c r="X3" s="3">
        <f t="shared" si="5"/>
        <v>56.204138756828009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495.9366303457046</v>
      </c>
      <c r="AJ3" s="3">
        <f t="shared" si="6"/>
        <v>1822.3687561782574</v>
      </c>
    </row>
    <row r="4" spans="1:36">
      <c r="A4" s="2">
        <f>[9]Output!A4</f>
        <v>2</v>
      </c>
      <c r="B4" s="2" t="str">
        <f>[9]Output!B4</f>
        <v>UPS_BIO_REF_GEN1_ETHSUG_EXS</v>
      </c>
      <c r="C4" s="2" t="str">
        <f>[9]Output!C4</f>
        <v>RNW_BIO_ETH</v>
      </c>
      <c r="D4" s="38">
        <f>[9]Output!D4</f>
        <v>0</v>
      </c>
      <c r="E4" s="38">
        <f>[9]Output!E4</f>
        <v>0</v>
      </c>
      <c r="F4" s="38">
        <f>[9]Output!F4</f>
        <v>0</v>
      </c>
      <c r="G4" s="38">
        <f>[9]Output!G4</f>
        <v>0</v>
      </c>
      <c r="H4" s="38">
        <f>[9]Output!H4</f>
        <v>0</v>
      </c>
      <c r="I4" s="38">
        <f>[9]Output!I4</f>
        <v>0</v>
      </c>
      <c r="J4" s="38">
        <f>[9]Output!J4</f>
        <v>509.65540556688359</v>
      </c>
      <c r="K4" s="38">
        <f>[9]Output!K4</f>
        <v>1446.355738990849</v>
      </c>
      <c r="L4" s="38">
        <f>[9]Output!L4</f>
        <v>26717.349064638511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13.760695950305857</v>
      </c>
      <c r="W4" s="3">
        <f t="shared" si="5"/>
        <v>39.051604952752925</v>
      </c>
      <c r="X4" s="3">
        <f t="shared" si="5"/>
        <v>721.36842474523974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21.06919167799385</v>
      </c>
      <c r="AD4" s="3">
        <f t="shared" si="7"/>
        <v>0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13.760695950305857</v>
      </c>
      <c r="AI4" s="3">
        <f t="shared" si="7"/>
        <v>195.73897469228774</v>
      </c>
      <c r="AJ4" s="3">
        <f t="shared" si="7"/>
        <v>777.57256350206774</v>
      </c>
    </row>
    <row r="5" spans="1:36">
      <c r="A5" s="2">
        <f>[9]Output!A5</f>
        <v>3</v>
      </c>
      <c r="B5" s="2" t="str">
        <f>[9]Output!B5</f>
        <v>UPS_BIO_REF_GEN1_ETBE_EXS</v>
      </c>
      <c r="C5" s="2" t="str">
        <f>[9]Output!C5</f>
        <v>RNW_BIO_ETBE</v>
      </c>
      <c r="D5" s="38">
        <f>[9]Output!D5</f>
        <v>6869.4499956754107</v>
      </c>
      <c r="E5" s="38">
        <f>[9]Output!E5</f>
        <v>5842.1376630805044</v>
      </c>
      <c r="F5" s="38">
        <f>[9]Output!F5</f>
        <v>8373.6414062585591</v>
      </c>
      <c r="G5" s="38">
        <f>[9]Output!G5</f>
        <v>4243.83226128353</v>
      </c>
      <c r="H5" s="38">
        <f>[9]Output!H5</f>
        <v>5456.767591166863</v>
      </c>
      <c r="I5" s="38">
        <f>[9]Output!I5</f>
        <v>4409.2364708787081</v>
      </c>
      <c r="J5" s="38">
        <f>[9]Output!J5</f>
        <v>645.86906570361236</v>
      </c>
      <c r="K5" s="38">
        <f>[9]Output!K5</f>
        <v>47.202911241119708</v>
      </c>
      <c r="L5" s="38">
        <f>[9]Output!L5</f>
        <v>11.766697903638811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247.30019984431476</v>
      </c>
      <c r="Q5" s="3">
        <f t="shared" ref="Q5:X5" si="8">E5*0.036</f>
        <v>210.31695587089814</v>
      </c>
      <c r="R5" s="3">
        <f t="shared" si="8"/>
        <v>301.4510906253081</v>
      </c>
      <c r="S5" s="3">
        <f t="shared" si="8"/>
        <v>152.77796140620706</v>
      </c>
      <c r="T5" s="3">
        <f t="shared" si="8"/>
        <v>196.44363328200706</v>
      </c>
      <c r="U5" s="3">
        <f t="shared" si="8"/>
        <v>158.73251295163348</v>
      </c>
      <c r="V5" s="3">
        <f t="shared" si="8"/>
        <v>23.251286365330042</v>
      </c>
      <c r="W5" s="3">
        <f t="shared" si="8"/>
        <v>1.6993048046803094</v>
      </c>
      <c r="X5" s="3">
        <f t="shared" si="8"/>
        <v>0.42360112453099713</v>
      </c>
      <c r="Z5" s="55" t="s">
        <v>224</v>
      </c>
      <c r="AA5" s="2" t="s">
        <v>137</v>
      </c>
      <c r="AB5" s="3">
        <f>SUMIF($O:$O,"*ETBE*",P:P)</f>
        <v>247.30019984431476</v>
      </c>
      <c r="AC5" s="3">
        <f t="shared" ref="AC5:AJ5" si="9">SUMIF($O:$O,"*ETBE*",Q:Q)</f>
        <v>210.31695587089814</v>
      </c>
      <c r="AD5" s="3">
        <f t="shared" si="9"/>
        <v>301.4510906253081</v>
      </c>
      <c r="AE5" s="3">
        <f t="shared" si="9"/>
        <v>152.77796140620706</v>
      </c>
      <c r="AF5" s="3">
        <f t="shared" si="9"/>
        <v>196.44363328200706</v>
      </c>
      <c r="AG5" s="3">
        <f t="shared" si="9"/>
        <v>158.73251295163348</v>
      </c>
      <c r="AH5" s="3">
        <f t="shared" si="9"/>
        <v>23.251286365330042</v>
      </c>
      <c r="AI5" s="3">
        <f t="shared" si="9"/>
        <v>1.6993048046803094</v>
      </c>
      <c r="AJ5" s="3">
        <f t="shared" si="9"/>
        <v>0.42360112453099713</v>
      </c>
    </row>
    <row r="6" spans="1:36">
      <c r="A6" s="2">
        <f>[9]Output!A6</f>
        <v>4</v>
      </c>
      <c r="B6" s="2" t="str">
        <f>[9]Output!B6</f>
        <v>UPS_BIO_REF_GEN1_HVO_NEW</v>
      </c>
      <c r="C6" s="2" t="str">
        <f>[9]Output!C6</f>
        <v>RNW_BIO_HVO</v>
      </c>
      <c r="D6" s="38">
        <f>[9]Output!D6</f>
        <v>0</v>
      </c>
      <c r="E6" s="38">
        <f>[9]Output!E6</f>
        <v>0</v>
      </c>
      <c r="F6" s="38">
        <f>[9]Output!F6</f>
        <v>0</v>
      </c>
      <c r="G6" s="38">
        <f>[9]Output!G6</f>
        <v>0</v>
      </c>
      <c r="H6" s="38">
        <f>[9]Output!H6</f>
        <v>0</v>
      </c>
      <c r="I6" s="38">
        <f>[9]Output!I6</f>
        <v>0</v>
      </c>
      <c r="J6" s="38">
        <f>[9]Output!J6</f>
        <v>0</v>
      </c>
      <c r="K6" s="38">
        <f>[9]Output!K6</f>
        <v>11271.287053311469</v>
      </c>
      <c r="L6" s="38">
        <f>[9]Output!L6</f>
        <v>41417.471731324033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495.9366303457046</v>
      </c>
      <c r="X6" s="3">
        <f t="shared" si="10"/>
        <v>1822.3687561782574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0</v>
      </c>
      <c r="L7" s="38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 s="38">
        <f>[9]Output!D8</f>
        <v>0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 s="38">
        <f>[9]Output!D9</f>
        <v>0</v>
      </c>
      <c r="E9" s="38">
        <f>[9]Output!E9</f>
        <v>0</v>
      </c>
      <c r="F9" s="38">
        <f>[9]Output!F9</f>
        <v>0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 s="38">
        <f>[9]Output!D10</f>
        <v>0</v>
      </c>
      <c r="E10" s="38">
        <f>[9]Output!E10</f>
        <v>0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 s="38">
        <f>[9]Output!D11</f>
        <v>0</v>
      </c>
      <c r="E11" s="38">
        <f>[9]Output!E11</f>
        <v>0</v>
      </c>
      <c r="F11" s="38">
        <f>[9]Output!F11</f>
        <v>0</v>
      </c>
      <c r="G11" s="38">
        <f>[9]Output!G11</f>
        <v>0</v>
      </c>
      <c r="H11" s="38">
        <f>[9]Output!H11</f>
        <v>0</v>
      </c>
      <c r="I11" s="38">
        <f>[9]Output!I11</f>
        <v>0</v>
      </c>
      <c r="J11" s="38">
        <f>[9]Output!J11</f>
        <v>0</v>
      </c>
      <c r="K11" s="38">
        <f>[9]Output!K11</f>
        <v>0</v>
      </c>
      <c r="L11" s="38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 s="38">
        <f>[9]Output!D12</f>
        <v>0</v>
      </c>
      <c r="E12" s="38">
        <f>[9]Output!E12</f>
        <v>0</v>
      </c>
      <c r="F12" s="38">
        <f>[9]Output!F12</f>
        <v>0</v>
      </c>
      <c r="G12" s="38">
        <f>[9]Output!G12</f>
        <v>0</v>
      </c>
      <c r="H12" s="38">
        <f>[9]Output!H12</f>
        <v>0</v>
      </c>
      <c r="I12" s="38">
        <f>[9]Output!I12</f>
        <v>0</v>
      </c>
      <c r="J12" s="38">
        <f>[9]Output!J12</f>
        <v>0</v>
      </c>
      <c r="K12" s="38">
        <f>[9]Output!K12</f>
        <v>0</v>
      </c>
      <c r="L12" s="38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 s="38">
        <f>[9]Output!D13</f>
        <v>0</v>
      </c>
      <c r="E13" s="38">
        <f>[9]Output!E13</f>
        <v>0</v>
      </c>
      <c r="F13" s="38">
        <f>[9]Output!F13</f>
        <v>0</v>
      </c>
      <c r="G13" s="38">
        <f>[9]Output!G13</f>
        <v>0</v>
      </c>
      <c r="H13" s="38">
        <f>[9]Output!H13</f>
        <v>0</v>
      </c>
      <c r="I13" s="38">
        <f>[9]Output!I13</f>
        <v>0</v>
      </c>
      <c r="J13" s="38">
        <f>[9]Output!J13</f>
        <v>0</v>
      </c>
      <c r="K13" s="38">
        <f>[9]Output!K13</f>
        <v>0</v>
      </c>
      <c r="L13" s="38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 s="38">
        <f>[9]Output!D14</f>
        <v>0</v>
      </c>
      <c r="E14" s="38">
        <f>[9]Output!E14</f>
        <v>0</v>
      </c>
      <c r="F14" s="38">
        <f>[9]Output!F14</f>
        <v>0</v>
      </c>
      <c r="G14" s="38">
        <f>[9]Output!G14</f>
        <v>0</v>
      </c>
      <c r="H14" s="38">
        <f>[9]Output!H14</f>
        <v>0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 s="38">
        <f>[9]Output!D15</f>
        <v>0</v>
      </c>
      <c r="E15" s="38">
        <f>[9]Output!E15</f>
        <v>0</v>
      </c>
      <c r="F15" s="38">
        <f>[9]Output!F15</f>
        <v>0</v>
      </c>
      <c r="G15" s="38">
        <f>[9]Output!G15</f>
        <v>0</v>
      </c>
      <c r="H15" s="38">
        <f>[9]Output!H15</f>
        <v>0</v>
      </c>
      <c r="I15" s="38">
        <f>[9]Output!I15</f>
        <v>0</v>
      </c>
      <c r="J15" s="38">
        <f>[9]Output!J15</f>
        <v>0</v>
      </c>
      <c r="K15" s="38">
        <f>[9]Output!K15</f>
        <v>0</v>
      </c>
      <c r="L15" s="38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[10]Input!A2</f>
        <v>0</v>
      </c>
      <c r="B18" s="2" t="str">
        <f>[10]Input!B2</f>
        <v>UPS_BIO_BLD_LGC</v>
      </c>
      <c r="C18" s="2" t="str">
        <f>[10]Input!C2</f>
        <v>RNW_POT_BIO_CRP_GRS</v>
      </c>
      <c r="D18" s="50">
        <f>[10]Input!D2</f>
        <v>0</v>
      </c>
      <c r="E18" s="50">
        <f>[10]Input!E2</f>
        <v>0</v>
      </c>
      <c r="F18" s="50">
        <f>[10]Input!F2</f>
        <v>0</v>
      </c>
      <c r="G18" s="50">
        <f>[10]Input!G2</f>
        <v>1652.400000000001</v>
      </c>
      <c r="H18" s="50">
        <f>[10]Input!H2</f>
        <v>1777.5</v>
      </c>
      <c r="I18" s="50">
        <f>[10]Input!I2</f>
        <v>1751.8</v>
      </c>
      <c r="J18" s="50">
        <f>[10]Input!J2</f>
        <v>1726.1</v>
      </c>
      <c r="K18" s="50">
        <f>[10]Input!K2</f>
        <v>1696.9</v>
      </c>
      <c r="L18" s="50">
        <f>[10]Input!L2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1652.400000000001</v>
      </c>
      <c r="T18" s="3">
        <f t="shared" si="13"/>
        <v>1777.5</v>
      </c>
      <c r="U18" s="3">
        <f t="shared" si="13"/>
        <v>1751.8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  <c r="Y18" s="38"/>
    </row>
    <row r="19" spans="1:25">
      <c r="A19" s="2">
        <f>[10]Input!A3</f>
        <v>1</v>
      </c>
      <c r="B19" s="2" t="str">
        <f>[10]Input!B3</f>
        <v>IMP_BIO_OIL</v>
      </c>
      <c r="C19" s="2" t="str">
        <f>[10]Input!C3</f>
        <v>ethos</v>
      </c>
      <c r="D19" s="50">
        <f>[10]Input!D3</f>
        <v>0</v>
      </c>
      <c r="E19" s="50">
        <f>[10]Input!E3</f>
        <v>0</v>
      </c>
      <c r="F19" s="50">
        <f>[10]Input!F3</f>
        <v>0</v>
      </c>
      <c r="G19" s="50">
        <f>[10]Input!G3</f>
        <v>0</v>
      </c>
      <c r="H19" s="50">
        <f>[10]Input!H3</f>
        <v>0</v>
      </c>
      <c r="I19" s="50">
        <f>[10]Input!I3</f>
        <v>0</v>
      </c>
      <c r="J19" s="50">
        <f>[10]Input!J3</f>
        <v>72626.638516321618</v>
      </c>
      <c r="K19" s="50">
        <f>[10]Input!K3</f>
        <v>63782.190301029412</v>
      </c>
      <c r="L19" s="50">
        <f>[10]Input!L3</f>
        <v>45902.924197702683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1917.2819038099688</v>
      </c>
      <c r="W19" s="3">
        <f t="shared" si="15"/>
        <v>1683.7959424770172</v>
      </c>
      <c r="X19" s="3">
        <f t="shared" si="15"/>
        <v>1211.79842126987</v>
      </c>
      <c r="Y19" s="38"/>
    </row>
    <row r="20" spans="1:25">
      <c r="A20" s="2">
        <f>[10]Input!A4</f>
        <v>2</v>
      </c>
      <c r="B20" s="2" t="str">
        <f>[10]Input!B4</f>
        <v>UPS_BIO_REF_GEN1_CRUSHING_EXS</v>
      </c>
      <c r="C20" s="2" t="str">
        <f>[10]Input!C4</f>
        <v>UPS_BIO_FS_OIL</v>
      </c>
      <c r="D20" s="50">
        <f>[10]Input!D4</f>
        <v>0</v>
      </c>
      <c r="E20" s="50">
        <f>[10]Input!E4</f>
        <v>0</v>
      </c>
      <c r="F20" s="50">
        <f>[10]Input!F4</f>
        <v>0</v>
      </c>
      <c r="G20" s="50">
        <f>[10]Input!G4</f>
        <v>0</v>
      </c>
      <c r="H20" s="50">
        <f>[10]Input!H4</f>
        <v>35963.27199999999</v>
      </c>
      <c r="I20" s="50">
        <f>[10]Input!I4</f>
        <v>36842.087999999851</v>
      </c>
      <c r="J20" s="50">
        <f>[10]Input!J4</f>
        <v>37720.903999999988</v>
      </c>
      <c r="K20" s="50">
        <f>[10]Input!K4</f>
        <v>38433.047999999988</v>
      </c>
      <c r="L20" s="50">
        <f>[10]Input!L4</f>
        <v>39145.19200000001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949.39999999999964</v>
      </c>
      <c r="U20" s="3">
        <f t="shared" si="15"/>
        <v>972.59999999999604</v>
      </c>
      <c r="V20" s="3">
        <f t="shared" si="15"/>
        <v>995.79999999999961</v>
      </c>
      <c r="W20" s="3">
        <f t="shared" si="15"/>
        <v>1014.5999999999996</v>
      </c>
      <c r="X20" s="3">
        <f t="shared" si="15"/>
        <v>1033.4000000000001</v>
      </c>
      <c r="Y20" s="38"/>
    </row>
    <row r="21" spans="1:25">
      <c r="A21" s="2">
        <f>[10]Input!A5</f>
        <v>3</v>
      </c>
      <c r="B21" s="2" t="str">
        <f>[10]Input!B5</f>
        <v>UPS_BIO_REF_GEN1_CRUSHING_EXS</v>
      </c>
      <c r="C21" s="2" t="str">
        <f>[10]Input!C5</f>
        <v>UPS_ELC</v>
      </c>
      <c r="D21" s="50">
        <f>[10]Input!D5</f>
        <v>0</v>
      </c>
      <c r="E21" s="50">
        <f>[10]Input!E5</f>
        <v>0</v>
      </c>
      <c r="F21" s="50">
        <f>[10]Input!F5</f>
        <v>0</v>
      </c>
      <c r="G21" s="50">
        <f>[10]Input!G5</f>
        <v>0</v>
      </c>
      <c r="H21" s="50">
        <f>[10]Input!H5</f>
        <v>15.840044045058089</v>
      </c>
      <c r="I21" s="50">
        <f>[10]Input!I5</f>
        <v>16.24300472945885</v>
      </c>
      <c r="J21" s="50">
        <f>[10]Input!J5</f>
        <v>16.6143166377814</v>
      </c>
      <c r="K21" s="50">
        <f>[10]Input!K5</f>
        <v>16.944429979959921</v>
      </c>
      <c r="L21" s="50">
        <f>[10]Input!L5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15.840044045058089</v>
      </c>
      <c r="U21" s="3">
        <f t="shared" si="16"/>
        <v>16.24300472945885</v>
      </c>
      <c r="V21" s="3">
        <f t="shared" si="16"/>
        <v>16.6143166377814</v>
      </c>
      <c r="W21" s="3">
        <f t="shared" si="16"/>
        <v>16.944429979959921</v>
      </c>
      <c r="X21" s="3">
        <f t="shared" si="16"/>
        <v>17.258401282565131</v>
      </c>
      <c r="Y21" s="38"/>
    </row>
    <row r="22" spans="1:25">
      <c r="A22" s="2">
        <f>[10]Input!A6</f>
        <v>4</v>
      </c>
      <c r="B22" s="2" t="str">
        <f>[10]Input!B6</f>
        <v>UPS_BIO_REF_GEN1_CRUSHING_EXS</v>
      </c>
      <c r="C22" s="2" t="str">
        <f>[10]Input!C6</f>
        <v>UPS_HET</v>
      </c>
      <c r="D22" s="50">
        <f>[10]Input!D6</f>
        <v>0</v>
      </c>
      <c r="E22" s="50">
        <f>[10]Input!E6</f>
        <v>0</v>
      </c>
      <c r="F22" s="50">
        <f>[10]Input!F6</f>
        <v>0</v>
      </c>
      <c r="G22" s="50">
        <f>[10]Input!G6</f>
        <v>0</v>
      </c>
      <c r="H22" s="50">
        <f>[10]Input!H6</f>
        <v>20.98805835970197</v>
      </c>
      <c r="I22" s="50">
        <f>[10]Input!I6</f>
        <v>57.588834949897979</v>
      </c>
      <c r="J22" s="50">
        <f>[10]Input!J6</f>
        <v>22.292223774484761</v>
      </c>
      <c r="K22" s="50">
        <f>[10]Input!K6</f>
        <v>60.07570629258354</v>
      </c>
      <c r="L22" s="50">
        <f>[10]Input!L6</f>
        <v>61.188877274547437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20.98805835970197</v>
      </c>
      <c r="U22" s="3">
        <f t="shared" si="16"/>
        <v>57.588834949897979</v>
      </c>
      <c r="V22" s="3">
        <f t="shared" si="16"/>
        <v>22.292223774484761</v>
      </c>
      <c r="W22" s="3">
        <f t="shared" si="16"/>
        <v>60.07570629258354</v>
      </c>
      <c r="X22" s="3">
        <f t="shared" si="16"/>
        <v>61.188877274547437</v>
      </c>
      <c r="Y22" s="38"/>
    </row>
    <row r="23" spans="1:25">
      <c r="A23" s="2">
        <f>[10]Input!A7</f>
        <v>5</v>
      </c>
      <c r="B23" s="2" t="str">
        <f>[10]Input!B7</f>
        <v>UPS_BIO_BLD_STC</v>
      </c>
      <c r="C23" s="2" t="str">
        <f>[10]Input!C7</f>
        <v>RNW_POT_BIO_CRP_STC</v>
      </c>
      <c r="D23" s="50">
        <f>[10]Input!D7</f>
        <v>0</v>
      </c>
      <c r="E23" s="50">
        <f>[10]Input!E7</f>
        <v>0</v>
      </c>
      <c r="F23" s="50">
        <f>[10]Input!F7</f>
        <v>0</v>
      </c>
      <c r="G23" s="50">
        <f>[10]Input!G7</f>
        <v>0</v>
      </c>
      <c r="H23" s="50">
        <f>[10]Input!H7</f>
        <v>0</v>
      </c>
      <c r="I23" s="50">
        <f>[10]Input!I7</f>
        <v>0</v>
      </c>
      <c r="J23" s="50">
        <f>[10]Input!J7</f>
        <v>0</v>
      </c>
      <c r="K23" s="50">
        <f>[10]Input!K7</f>
        <v>0</v>
      </c>
      <c r="L23" s="50">
        <f>[10]Input!L7</f>
        <v>102.82204878048751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1.7480797140511306</v>
      </c>
      <c r="Y23" s="38"/>
    </row>
    <row r="24" spans="1:25">
      <c r="A24" s="2">
        <f>[10]Input!A8</f>
        <v>0</v>
      </c>
      <c r="B24" s="2">
        <f>[10]Input!B8</f>
        <v>0</v>
      </c>
      <c r="C24" s="50">
        <f>[10]Input!C8</f>
        <v>0</v>
      </c>
      <c r="D24" s="50">
        <f>[10]Input!D8</f>
        <v>0</v>
      </c>
      <c r="E24" s="50">
        <f>[10]Input!E8</f>
        <v>0</v>
      </c>
      <c r="F24" s="50">
        <f>[10]Input!F8</f>
        <v>0</v>
      </c>
      <c r="G24" s="50">
        <f>[10]Input!G8</f>
        <v>0</v>
      </c>
      <c r="H24" s="50">
        <f>[10]Input!H8</f>
        <v>0</v>
      </c>
      <c r="I24" s="50">
        <f>[10]Input!I8</f>
        <v>0</v>
      </c>
      <c r="J24" s="50">
        <f>[10]Input!J8</f>
        <v>0</v>
      </c>
      <c r="K24" s="50">
        <f>[10]Input!K8</f>
        <v>0</v>
      </c>
      <c r="L24" s="50">
        <f>[10]Input!L8</f>
        <v>0</v>
      </c>
    </row>
    <row r="25" spans="1:25">
      <c r="A25" s="2">
        <f>[10]Input!A9</f>
        <v>0</v>
      </c>
      <c r="B25" s="2">
        <f>[10]Input!B9</f>
        <v>0</v>
      </c>
      <c r="C25" s="50">
        <f>[10]Input!C9</f>
        <v>0</v>
      </c>
      <c r="D25" s="50">
        <f>[10]Input!D9</f>
        <v>0</v>
      </c>
      <c r="E25" s="50">
        <f>[10]Input!E9</f>
        <v>0</v>
      </c>
      <c r="F25" s="50">
        <f>[10]Input!F9</f>
        <v>0</v>
      </c>
      <c r="G25" s="50">
        <f>[10]Input!G9</f>
        <v>0</v>
      </c>
      <c r="H25" s="50">
        <f>[10]Input!H9</f>
        <v>0</v>
      </c>
      <c r="I25" s="50">
        <f>[10]Input!I9</f>
        <v>0</v>
      </c>
      <c r="J25" s="50">
        <f>[10]Input!J9</f>
        <v>0</v>
      </c>
      <c r="K25" s="50">
        <f>[10]Input!K9</f>
        <v>0</v>
      </c>
      <c r="L25" s="50">
        <f>[10]Input!L9</f>
        <v>0</v>
      </c>
    </row>
    <row r="26" spans="1:25">
      <c r="A26" s="2">
        <f>[10]Input!A10</f>
        <v>0</v>
      </c>
      <c r="B26" s="2">
        <f>[10]Input!B10</f>
        <v>0</v>
      </c>
      <c r="C26" s="50">
        <f>[10]Input!C10</f>
        <v>0</v>
      </c>
      <c r="D26" s="50">
        <f>[10]Input!D10</f>
        <v>0</v>
      </c>
      <c r="E26" s="50">
        <f>[10]Input!E10</f>
        <v>0</v>
      </c>
      <c r="F26" s="50">
        <f>[10]Input!F10</f>
        <v>0</v>
      </c>
      <c r="G26" s="50">
        <f>[10]Input!G10</f>
        <v>0</v>
      </c>
      <c r="H26" s="50">
        <f>[10]Input!H10</f>
        <v>0</v>
      </c>
      <c r="I26" s="50">
        <f>[10]Input!I10</f>
        <v>0</v>
      </c>
      <c r="J26" s="50">
        <f>[10]Input!J10</f>
        <v>0</v>
      </c>
      <c r="K26" s="50">
        <f>[10]Input!K10</f>
        <v>0</v>
      </c>
      <c r="L26" s="50">
        <f>[10]Input!L10</f>
        <v>0</v>
      </c>
    </row>
    <row r="27" spans="1:25">
      <c r="A27" s="2">
        <f>[10]Input!A11</f>
        <v>0</v>
      </c>
      <c r="B27" s="2">
        <f>[10]Input!B11</f>
        <v>0</v>
      </c>
      <c r="C27" s="50">
        <f>[10]Input!C11</f>
        <v>0</v>
      </c>
      <c r="D27" s="50">
        <f>[10]Input!D11</f>
        <v>0</v>
      </c>
      <c r="E27" s="50">
        <f>[10]Input!E11</f>
        <v>0</v>
      </c>
      <c r="F27" s="50">
        <f>[10]Input!F11</f>
        <v>0</v>
      </c>
      <c r="G27" s="50">
        <f>[10]Input!G11</f>
        <v>0</v>
      </c>
      <c r="H27" s="50">
        <f>[10]Input!H11</f>
        <v>0</v>
      </c>
      <c r="I27" s="50">
        <f>[10]Input!I11</f>
        <v>0</v>
      </c>
      <c r="J27" s="50">
        <f>[10]Input!J11</f>
        <v>0</v>
      </c>
      <c r="K27" s="50">
        <f>[10]Input!K11</f>
        <v>0</v>
      </c>
      <c r="L27" s="50">
        <f>[10]Input!L11</f>
        <v>0</v>
      </c>
    </row>
    <row r="28" spans="1:25">
      <c r="A28" s="2">
        <f>[10]Input!A12</f>
        <v>0</v>
      </c>
      <c r="B28" s="2">
        <f>[10]Input!B12</f>
        <v>0</v>
      </c>
      <c r="C28" s="50">
        <f>[10]Input!C12</f>
        <v>0</v>
      </c>
      <c r="D28" s="50">
        <f>[10]Input!D12</f>
        <v>0</v>
      </c>
      <c r="E28" s="50">
        <f>[10]Input!E12</f>
        <v>0</v>
      </c>
      <c r="F28" s="50">
        <f>[10]Input!F12</f>
        <v>0</v>
      </c>
      <c r="G28" s="50">
        <f>[10]Input!G12</f>
        <v>0</v>
      </c>
      <c r="H28" s="50">
        <f>[10]Input!H12</f>
        <v>0</v>
      </c>
      <c r="I28" s="50">
        <f>[10]Input!I12</f>
        <v>0</v>
      </c>
      <c r="J28" s="50">
        <f>[10]Input!J12</f>
        <v>0</v>
      </c>
      <c r="K28" s="50">
        <f>[10]Input!K12</f>
        <v>0</v>
      </c>
      <c r="L28" s="50">
        <f>[10]Input!L12</f>
        <v>0</v>
      </c>
    </row>
    <row r="29" spans="1:25">
      <c r="A29" s="2">
        <f>[10]Input!A13</f>
        <v>0</v>
      </c>
      <c r="B29" s="2">
        <f>[10]Input!B13</f>
        <v>0</v>
      </c>
      <c r="C29" s="50">
        <f>[10]Input!C13</f>
        <v>0</v>
      </c>
      <c r="D29" s="50">
        <f>[10]Input!D13</f>
        <v>0</v>
      </c>
      <c r="E29" s="50">
        <f>[10]Input!E13</f>
        <v>0</v>
      </c>
      <c r="F29" s="50">
        <f>[10]Input!F13</f>
        <v>0</v>
      </c>
      <c r="G29" s="50">
        <f>[10]Input!G13</f>
        <v>0</v>
      </c>
      <c r="H29" s="50">
        <f>[10]Input!H13</f>
        <v>0</v>
      </c>
      <c r="I29" s="50">
        <f>[10]Input!I13</f>
        <v>0</v>
      </c>
      <c r="J29" s="50">
        <f>[10]Input!J13</f>
        <v>0</v>
      </c>
      <c r="K29" s="50">
        <f>[10]Input!K13</f>
        <v>0</v>
      </c>
      <c r="L29" s="50">
        <f>[10]Input!L13</f>
        <v>0</v>
      </c>
    </row>
    <row r="30" spans="1:25">
      <c r="A30" s="2">
        <f>[10]Input!A14</f>
        <v>0</v>
      </c>
      <c r="B30" s="2">
        <f>[10]Input!B14</f>
        <v>0</v>
      </c>
      <c r="C30" s="50">
        <f>[10]Input!C14</f>
        <v>0</v>
      </c>
      <c r="D30" s="50">
        <f>[10]Input!D14</f>
        <v>0</v>
      </c>
      <c r="E30" s="50">
        <f>[10]Input!E14</f>
        <v>0</v>
      </c>
      <c r="F30" s="50">
        <f>[10]Input!F14</f>
        <v>0</v>
      </c>
      <c r="G30" s="50">
        <f>[10]Input!G14</f>
        <v>0</v>
      </c>
      <c r="H30" s="50">
        <f>[10]Input!H14</f>
        <v>0</v>
      </c>
      <c r="I30" s="50">
        <f>[10]Input!I14</f>
        <v>0</v>
      </c>
      <c r="J30" s="50">
        <f>[10]Input!J14</f>
        <v>0</v>
      </c>
      <c r="K30" s="50">
        <f>[10]Input!K14</f>
        <v>0</v>
      </c>
      <c r="L30" s="50">
        <f>[10]Input!L14</f>
        <v>0</v>
      </c>
    </row>
    <row r="31" spans="1:25">
      <c r="A31" s="2">
        <f>[10]Input!A15</f>
        <v>0</v>
      </c>
      <c r="B31" s="2">
        <f>[10]Input!B15</f>
        <v>0</v>
      </c>
      <c r="C31" s="50">
        <f>[10]Input!C15</f>
        <v>0</v>
      </c>
      <c r="D31" s="50">
        <f>[10]Input!D15</f>
        <v>0</v>
      </c>
      <c r="E31" s="50">
        <f>[10]Input!E15</f>
        <v>0</v>
      </c>
      <c r="F31" s="50">
        <f>[10]Input!F15</f>
        <v>0</v>
      </c>
      <c r="G31" s="50">
        <f>[10]Input!G15</f>
        <v>0</v>
      </c>
      <c r="H31" s="50">
        <f>[10]Input!H15</f>
        <v>0</v>
      </c>
      <c r="I31" s="50">
        <f>[10]Input!I15</f>
        <v>0</v>
      </c>
      <c r="J31" s="50">
        <f>[10]Input!J15</f>
        <v>0</v>
      </c>
      <c r="K31" s="50">
        <f>[10]Input!K15</f>
        <v>0</v>
      </c>
      <c r="L31" s="50">
        <f>[10]Input!L15</f>
        <v>0</v>
      </c>
    </row>
    <row r="32" spans="1:25">
      <c r="A32" s="2">
        <f>[10]Input!A16</f>
        <v>0</v>
      </c>
      <c r="B32" s="2">
        <f>[10]Input!B16</f>
        <v>0</v>
      </c>
      <c r="C32" s="50">
        <f>[10]Input!C16</f>
        <v>0</v>
      </c>
      <c r="D32" s="50">
        <f>[10]Input!D16</f>
        <v>0</v>
      </c>
      <c r="E32" s="50">
        <f>[10]Input!E16</f>
        <v>0</v>
      </c>
      <c r="F32" s="50">
        <f>[10]Input!F16</f>
        <v>0</v>
      </c>
      <c r="G32" s="50">
        <f>[10]Input!G16</f>
        <v>0</v>
      </c>
      <c r="H32" s="50">
        <f>[10]Input!H16</f>
        <v>0</v>
      </c>
      <c r="I32" s="50">
        <f>[10]Input!I16</f>
        <v>0</v>
      </c>
      <c r="J32" s="50">
        <f>[10]Input!J16</f>
        <v>0</v>
      </c>
      <c r="K32" s="50">
        <f>[10]Input!K16</f>
        <v>0</v>
      </c>
      <c r="L32" s="50">
        <f>[10]Input!L16</f>
        <v>0</v>
      </c>
    </row>
    <row r="33" spans="1:12">
      <c r="A33" s="2">
        <f>[10]Input!A17</f>
        <v>0</v>
      </c>
      <c r="B33" s="2">
        <f>[10]Input!B17</f>
        <v>0</v>
      </c>
      <c r="C33" s="50">
        <f>[10]Input!C17</f>
        <v>0</v>
      </c>
      <c r="D33" s="50">
        <f>[10]Input!D17</f>
        <v>0</v>
      </c>
      <c r="E33" s="50">
        <f>[10]Input!E17</f>
        <v>0</v>
      </c>
      <c r="F33" s="50">
        <f>[10]Input!F17</f>
        <v>0</v>
      </c>
      <c r="G33" s="50">
        <f>[10]Input!G17</f>
        <v>0</v>
      </c>
      <c r="H33" s="50">
        <f>[10]Input!H17</f>
        <v>0</v>
      </c>
      <c r="I33" s="50">
        <f>[10]Input!I17</f>
        <v>0</v>
      </c>
      <c r="J33" s="50">
        <f>[10]Input!J17</f>
        <v>0</v>
      </c>
      <c r="K33" s="50">
        <f>[10]Input!K17</f>
        <v>0</v>
      </c>
      <c r="L33" s="50">
        <f>[10]Input!L17</f>
        <v>0</v>
      </c>
    </row>
    <row r="34" spans="1:12">
      <c r="A34" s="2">
        <f>[10]Input!A18</f>
        <v>0</v>
      </c>
      <c r="B34" s="2">
        <f>[10]Input!B18</f>
        <v>0</v>
      </c>
      <c r="C34" s="50">
        <f>[10]Input!C18</f>
        <v>0</v>
      </c>
      <c r="D34" s="50">
        <f>[10]Input!D18</f>
        <v>0</v>
      </c>
      <c r="E34" s="50">
        <f>[10]Input!E18</f>
        <v>0</v>
      </c>
      <c r="F34" s="50">
        <f>[10]Input!F18</f>
        <v>0</v>
      </c>
      <c r="G34" s="50">
        <f>[10]Input!G18</f>
        <v>0</v>
      </c>
      <c r="H34" s="50">
        <f>[10]Input!H18</f>
        <v>0</v>
      </c>
      <c r="I34" s="50">
        <f>[10]Input!I18</f>
        <v>0</v>
      </c>
      <c r="J34" s="50">
        <f>[10]Input!J18</f>
        <v>0</v>
      </c>
      <c r="K34" s="50">
        <f>[10]Input!K18</f>
        <v>0</v>
      </c>
      <c r="L34" s="50">
        <f>[10]Input!L18</f>
        <v>0</v>
      </c>
    </row>
    <row r="35" spans="1:12">
      <c r="A35" s="2">
        <f>[10]Input!A19</f>
        <v>0</v>
      </c>
      <c r="B35" s="2">
        <f>[10]Input!B19</f>
        <v>0</v>
      </c>
      <c r="C35" s="50">
        <f>[10]Input!C19</f>
        <v>0</v>
      </c>
      <c r="D35" s="50">
        <f>[10]Input!D19</f>
        <v>0</v>
      </c>
      <c r="E35" s="50">
        <f>[10]Input!E19</f>
        <v>0</v>
      </c>
      <c r="F35" s="50">
        <f>[10]Input!F19</f>
        <v>0</v>
      </c>
      <c r="G35" s="50">
        <f>[10]Input!G19</f>
        <v>0</v>
      </c>
      <c r="H35" s="50">
        <f>[10]Input!H19</f>
        <v>0</v>
      </c>
      <c r="I35" s="50">
        <f>[10]Input!I19</f>
        <v>0</v>
      </c>
      <c r="J35" s="50">
        <f>[10]Input!J19</f>
        <v>0</v>
      </c>
      <c r="K35" s="50">
        <f>[10]Input!K19</f>
        <v>0</v>
      </c>
      <c r="L35" s="50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2024-05-15T11:33:36Z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